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issertation Sleep\Manuscripts\Chapter 1 Methods Paper\Submission_Materials\S11_Github-Repo_Eavesdropping-on-the-Brain-at-Sea\data\"/>
    </mc:Choice>
  </mc:AlternateContent>
  <xr:revisionPtr revIDLastSave="0" documentId="13_ncr:1_{8413A60D-4BBF-4364-B5BC-F79A6B83B056}" xr6:coauthVersionLast="47" xr6:coauthVersionMax="47" xr10:uidLastSave="{00000000-0000-0000-0000-000000000000}"/>
  <bookViews>
    <workbookView xWindow="28680" yWindow="-6510" windowWidth="16440" windowHeight="28440" xr2:uid="{11DA2A16-F698-4DAA-8E27-95125BD0B593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Sheet1!$A$1:$A$39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F42" i="1" l="1"/>
  <c r="G42" i="1"/>
  <c r="C42" i="1"/>
  <c r="D42" i="1"/>
  <c r="K38" i="1"/>
  <c r="B42" i="1"/>
  <c r="B14" i="1" l="1"/>
  <c r="H24" i="1"/>
  <c r="H23" i="1"/>
  <c r="H22" i="1"/>
  <c r="H36" i="1"/>
  <c r="A24" i="1"/>
  <c r="A23" i="1"/>
  <c r="A22" i="1"/>
  <c r="A36" i="1"/>
  <c r="A33" i="1"/>
  <c r="A12" i="1"/>
  <c r="A30" i="1"/>
  <c r="A29" i="1"/>
  <c r="A28" i="1"/>
  <c r="A27" i="1"/>
  <c r="A26" i="1"/>
  <c r="H33" i="1"/>
  <c r="H12" i="1"/>
  <c r="H32" i="1"/>
  <c r="H31" i="1"/>
  <c r="H30" i="1"/>
  <c r="H29" i="1"/>
  <c r="H28" i="1"/>
  <c r="H27" i="1"/>
  <c r="H26" i="1"/>
  <c r="H25" i="1"/>
  <c r="H14" i="1"/>
  <c r="A14" i="1"/>
  <c r="A7" i="1"/>
  <c r="A3" i="1"/>
  <c r="G37" i="1"/>
  <c r="G24" i="1"/>
  <c r="G23" i="1"/>
  <c r="G22" i="1"/>
  <c r="G36" i="1"/>
  <c r="G33" i="1"/>
  <c r="G12" i="1"/>
  <c r="G32" i="1"/>
  <c r="G31" i="1"/>
  <c r="G30" i="1"/>
  <c r="G29" i="1"/>
  <c r="G28" i="1"/>
  <c r="G27" i="1"/>
  <c r="G26" i="1"/>
  <c r="G25" i="1"/>
  <c r="G14" i="1"/>
  <c r="F24" i="1"/>
  <c r="F23" i="1"/>
  <c r="F22" i="1"/>
  <c r="F33" i="1"/>
  <c r="F12" i="1"/>
  <c r="F31" i="1"/>
  <c r="F30" i="1"/>
  <c r="F29" i="1"/>
  <c r="F28" i="1"/>
  <c r="F27" i="1"/>
  <c r="F26" i="1"/>
  <c r="F25" i="1"/>
  <c r="F20" i="1"/>
  <c r="F14" i="1"/>
  <c r="E24" i="1"/>
  <c r="E23" i="1"/>
  <c r="E22" i="1"/>
  <c r="E36" i="1"/>
  <c r="E33" i="1"/>
  <c r="E12" i="1"/>
  <c r="E32" i="1"/>
  <c r="E31" i="1"/>
  <c r="E30" i="1"/>
  <c r="E29" i="1"/>
  <c r="E28" i="1"/>
  <c r="E27" i="1"/>
  <c r="E26" i="1"/>
  <c r="E25" i="1"/>
  <c r="E20" i="1"/>
  <c r="E14" i="1"/>
  <c r="D24" i="1"/>
  <c r="D23" i="1"/>
  <c r="D22" i="1"/>
  <c r="D29" i="1"/>
  <c r="D27" i="1"/>
  <c r="D20" i="1"/>
  <c r="D14" i="1"/>
  <c r="C29" i="1"/>
  <c r="C28" i="1"/>
  <c r="C27" i="1"/>
  <c r="C26" i="1"/>
  <c r="C14" i="1"/>
  <c r="B24" i="1"/>
  <c r="B23" i="1"/>
  <c r="B22" i="1"/>
  <c r="B33" i="1"/>
  <c r="B12" i="1"/>
  <c r="B32" i="1"/>
  <c r="B31" i="1"/>
  <c r="B29" i="1"/>
  <c r="B28" i="1"/>
  <c r="B27" i="1"/>
  <c r="B26" i="1"/>
  <c r="B25" i="1"/>
  <c r="K33" i="1"/>
  <c r="J33" i="1"/>
  <c r="L33" i="1"/>
  <c r="L2" i="1" l="1"/>
  <c r="L3" i="1"/>
  <c r="L4" i="1"/>
  <c r="L7" i="1"/>
  <c r="L9" i="1"/>
  <c r="L13" i="1"/>
  <c r="L14" i="1"/>
  <c r="L20" i="1"/>
  <c r="L21" i="1"/>
  <c r="L25" i="1"/>
  <c r="L26" i="1"/>
  <c r="L27" i="1"/>
  <c r="L28" i="1"/>
  <c r="L29" i="1"/>
  <c r="L30" i="1"/>
  <c r="L31" i="1"/>
  <c r="L32" i="1"/>
  <c r="L12" i="1"/>
  <c r="L34" i="1"/>
  <c r="L35" i="1"/>
  <c r="L36" i="1"/>
  <c r="L22" i="1"/>
  <c r="L23" i="1"/>
  <c r="L24" i="1"/>
  <c r="L37" i="1"/>
  <c r="L38" i="1"/>
  <c r="L39" i="1"/>
  <c r="K25" i="1"/>
  <c r="K2" i="1"/>
  <c r="K3" i="1"/>
  <c r="K7" i="1"/>
  <c r="K9" i="1"/>
  <c r="K13" i="1"/>
  <c r="K14" i="1"/>
  <c r="K20" i="1"/>
  <c r="K21" i="1"/>
  <c r="K26" i="1"/>
  <c r="K27" i="1"/>
  <c r="K28" i="1"/>
  <c r="K29" i="1"/>
  <c r="K30" i="1"/>
  <c r="K31" i="1"/>
  <c r="K32" i="1"/>
  <c r="K12" i="1"/>
  <c r="K34" i="1"/>
  <c r="K35" i="1"/>
  <c r="K36" i="1"/>
  <c r="K22" i="1"/>
  <c r="K23" i="1"/>
  <c r="K24" i="1"/>
  <c r="K37" i="1"/>
  <c r="K39" i="1"/>
  <c r="J3" i="1"/>
  <c r="J4" i="1"/>
  <c r="J7" i="1"/>
  <c r="J9" i="1"/>
  <c r="J13" i="1"/>
  <c r="J14" i="1"/>
  <c r="J20" i="1"/>
  <c r="J21" i="1"/>
  <c r="J25" i="1"/>
  <c r="J26" i="1"/>
  <c r="J27" i="1"/>
  <c r="J28" i="1"/>
  <c r="J29" i="1"/>
  <c r="J30" i="1"/>
  <c r="J31" i="1"/>
  <c r="J32" i="1"/>
  <c r="J12" i="1"/>
  <c r="J34" i="1"/>
  <c r="J35" i="1"/>
  <c r="J36" i="1"/>
  <c r="J22" i="1"/>
  <c r="J23" i="1"/>
  <c r="J24" i="1"/>
  <c r="J37" i="1"/>
  <c r="J38" i="1"/>
  <c r="J39" i="1"/>
  <c r="I38" i="1"/>
  <c r="I39" i="1"/>
  <c r="I21" i="1"/>
  <c r="I25" i="1"/>
  <c r="I26" i="1"/>
  <c r="I27" i="1"/>
  <c r="I28" i="1"/>
  <c r="I29" i="1"/>
  <c r="I30" i="1"/>
  <c r="I31" i="1"/>
  <c r="I32" i="1"/>
  <c r="I12" i="1"/>
  <c r="I33" i="1"/>
  <c r="I34" i="1"/>
  <c r="I35" i="1"/>
  <c r="I36" i="1"/>
  <c r="I22" i="1"/>
  <c r="I23" i="1"/>
  <c r="I24" i="1"/>
  <c r="I37" i="1"/>
  <c r="I3" i="1"/>
  <c r="I4" i="1"/>
  <c r="I7" i="1"/>
  <c r="I9" i="1"/>
  <c r="I20" i="1"/>
  <c r="B39" i="1" l="1"/>
  <c r="C39" i="1"/>
  <c r="F13" i="1" l="1"/>
  <c r="G13" i="1" l="1"/>
  <c r="E13" i="1" l="1"/>
  <c r="D13" i="1" l="1"/>
  <c r="C13" i="1" l="1"/>
  <c r="D39" i="1"/>
  <c r="E39" i="1"/>
  <c r="F39" i="1"/>
  <c r="G39" i="1"/>
  <c r="H39" i="1"/>
  <c r="B13" i="1" l="1"/>
  <c r="H13" i="1" l="1"/>
  <c r="I13" i="1" l="1"/>
  <c r="I14" i="1" l="1"/>
  <c r="E40" i="1" l="1"/>
  <c r="E41" i="1"/>
  <c r="E42" i="1" l="1"/>
</calcChain>
</file>

<file path=xl/sharedStrings.xml><?xml version="1.0" encoding="utf-8"?>
<sst xmlns="http://schemas.openxmlformats.org/spreadsheetml/2006/main" count="162" uniqueCount="101">
  <si>
    <t>Wednesday the Halloweaner</t>
  </si>
  <si>
    <t>Animal</t>
  </si>
  <si>
    <t>Snoozy Suzy the Superweaner</t>
  </si>
  <si>
    <t>Dozy Daisy the Juvie</t>
  </si>
  <si>
    <t>Ashy Ashley the Juvie</t>
  </si>
  <si>
    <t>Bertha the Sleeping Beauty Juvie</t>
  </si>
  <si>
    <t>Comatose Courtney the Juvie</t>
  </si>
  <si>
    <t>n/a</t>
  </si>
  <si>
    <t>Yes</t>
  </si>
  <si>
    <t>No</t>
  </si>
  <si>
    <t>F</t>
  </si>
  <si>
    <t>probably in 2019</t>
  </si>
  <si>
    <t>Age</t>
  </si>
  <si>
    <t>~0.8 years old</t>
  </si>
  <si>
    <t>75 days old</t>
  </si>
  <si>
    <t>1.8 years old</t>
  </si>
  <si>
    <t>~200 (not weighed)</t>
  </si>
  <si>
    <t>b/w Jan-23 &amp; 29</t>
  </si>
  <si>
    <t>NESE0840ANNU</t>
  </si>
  <si>
    <t>H312</t>
  </si>
  <si>
    <t>NESE0841ANNU</t>
  </si>
  <si>
    <t>E411</t>
  </si>
  <si>
    <t>58 / 58 / 57 / broke</t>
  </si>
  <si>
    <t>in 2018</t>
  </si>
  <si>
    <t>2.2 years old</t>
  </si>
  <si>
    <t>Logger Stop</t>
  </si>
  <si>
    <t>not recorded - off</t>
  </si>
  <si>
    <t>Dreamy Denise the Halloweaner</t>
  </si>
  <si>
    <t>Pressed Start Logger</t>
  </si>
  <si>
    <t>NESE0006LOML</t>
  </si>
  <si>
    <t>Nickname</t>
  </si>
  <si>
    <t>Test Number</t>
  </si>
  <si>
    <t>Device Failure</t>
  </si>
  <si>
    <t>Deploy ID</t>
  </si>
  <si>
    <t>Animal ID</t>
  </si>
  <si>
    <t>test12_Wednesday</t>
  </si>
  <si>
    <t>test20_SnoozySuzy</t>
  </si>
  <si>
    <t>test21_DozyDaisy</t>
  </si>
  <si>
    <t>test23_AshyAshley</t>
  </si>
  <si>
    <t>test24_BerthaBeauty</t>
  </si>
  <si>
    <t>test25_ComaCourtney</t>
  </si>
  <si>
    <t>test26_DreamyDenise</t>
  </si>
  <si>
    <t>Recording Duration_s</t>
  </si>
  <si>
    <t>Recording Duration_days</t>
  </si>
  <si>
    <t>Mass animal _kg</t>
  </si>
  <si>
    <t>Ultrasound skull depth_cm</t>
  </si>
  <si>
    <t>Deploy Latitude</t>
  </si>
  <si>
    <t>Deploy Longitude</t>
  </si>
  <si>
    <t>around 120</t>
  </si>
  <si>
    <t>GE411</t>
  </si>
  <si>
    <t>GG751</t>
  </si>
  <si>
    <t>52 / 52 / 52 / 51</t>
  </si>
  <si>
    <t>Start from Real Time Clock</t>
  </si>
  <si>
    <t>Recording ID</t>
  </si>
  <si>
    <t>WILD_2yr-juvenile</t>
  </si>
  <si>
    <t>CAPTIVE_2yr-juvenile</t>
  </si>
  <si>
    <t>CAPTIVE_1yr-juvenile</t>
  </si>
  <si>
    <t>WILD_2mo-weanling</t>
  </si>
  <si>
    <t>WILD_1yr-juvenile</t>
  </si>
  <si>
    <t>Begin Calm in Water for ICA</t>
  </si>
  <si>
    <t>End Calm in Water for ICA</t>
  </si>
  <si>
    <t>Duration for ICA</t>
  </si>
  <si>
    <t>ICA Decomposition Quality</t>
  </si>
  <si>
    <t>Excellent</t>
  </si>
  <si>
    <t>ICA Component Maximal Brain</t>
  </si>
  <si>
    <t>test32_GoodnightGerty</t>
  </si>
  <si>
    <t>Start for EDF Files</t>
  </si>
  <si>
    <t>ICA Component Maximal Heart</t>
  </si>
  <si>
    <t>Good</t>
  </si>
  <si>
    <t>Pruned with ICA Components</t>
  </si>
  <si>
    <t>1,2</t>
  </si>
  <si>
    <t>1,2,3,6</t>
  </si>
  <si>
    <t>Best EOG EMG EEG</t>
  </si>
  <si>
    <t>2,4,7,8</t>
  </si>
  <si>
    <t>3,4,7,8</t>
  </si>
  <si>
    <t>1,3,4,7</t>
  </si>
  <si>
    <t>OK</t>
  </si>
  <si>
    <t>2,5,7,8</t>
  </si>
  <si>
    <t>1,2,3,4</t>
  </si>
  <si>
    <t>3,5,6,9</t>
  </si>
  <si>
    <t>3,5,6,7</t>
  </si>
  <si>
    <t>3,5,7,8</t>
  </si>
  <si>
    <t>1,2,3,9</t>
  </si>
  <si>
    <t>1,3,7</t>
  </si>
  <si>
    <t>1,3,5</t>
  </si>
  <si>
    <t>1,2,4,7,9</t>
  </si>
  <si>
    <t>pruned 7 and 9; raw 6 and 9</t>
  </si>
  <si>
    <t>336187-336515</t>
  </si>
  <si>
    <t>Methods_Paper_SEALID</t>
  </si>
  <si>
    <t>ON ANIMAL</t>
  </si>
  <si>
    <t>OFF ANIMAL</t>
  </si>
  <si>
    <t>Age Estimate</t>
  </si>
  <si>
    <t>(0,1]</t>
  </si>
  <si>
    <t>(2,3]</t>
  </si>
  <si>
    <t>(1,2]</t>
  </si>
  <si>
    <t>Version</t>
  </si>
  <si>
    <t>V1</t>
  </si>
  <si>
    <t>V2</t>
  </si>
  <si>
    <t>V3</t>
  </si>
  <si>
    <t>Deployment</t>
  </si>
  <si>
    <t>Duration_ON_ANIMAL_h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</si>
</sst>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yy\ hh:mm:ss"/>
    <numFmt numFmtId="165" formatCode="mm/dd/yyyy\ hh:mm:ss.00"/>
    <numFmt numFmtId="166" formatCode="mm/dd/yyyy\ hh:mm:ss.000"/>
    <numFmt numFmtId="167" formatCode="hh:mm:ss"/>
    <numFmt numFmtId="168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rgb="FF006100"/>
      <name val="Josefin Sans"/>
    </font>
    <font>
      <sz val="10"/>
      <name val="Josefin Sans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8" fontId="9" fillId="2" borderId="0"/>
  </cellStyleXfs>
  <cellXfs count="44">
    <xf numFmtId="0" fontId="0" fillId="0" borderId="0" xfId="0"/>
    <xf numFmtId="164" fontId="7" fillId="0" borderId="0" xfId="0" applyNumberFormat="1" applyFont="1" applyFill="1"/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0" fillId="0" borderId="0" xfId="0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164" fontId="0" fillId="0" borderId="0" xfId="0" applyNumberFormat="1" applyFill="1"/>
    <xf numFmtId="164" fontId="7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164" fontId="4" fillId="0" borderId="0" xfId="0" applyNumberFormat="1" applyFont="1" applyFill="1"/>
    <xf numFmtId="164" fontId="2" fillId="0" borderId="0" xfId="0" applyNumberFormat="1" applyFont="1" applyFill="1"/>
    <xf numFmtId="1" fontId="7" fillId="0" borderId="0" xfId="0" applyNumberFormat="1" applyFont="1" applyFill="1"/>
    <xf numFmtId="2" fontId="7" fillId="0" borderId="0" xfId="0" applyNumberFormat="1" applyFont="1" applyFill="1"/>
    <xf numFmtId="2" fontId="0" fillId="0" borderId="0" xfId="0" applyNumberFormat="1" applyFill="1"/>
    <xf numFmtId="167" fontId="7" fillId="0" borderId="0" xfId="0" applyNumberFormat="1" applyFont="1" applyFill="1"/>
    <xf numFmtId="167" fontId="0" fillId="0" borderId="0" xfId="0" applyNumberFormat="1" applyFill="1"/>
    <xf numFmtId="1" fontId="0" fillId="0" borderId="0" xfId="0" applyNumberFormat="1" applyFill="1"/>
    <xf numFmtId="0" fontId="3" fillId="0" borderId="0" xfId="0" applyFont="1" applyFill="1"/>
    <xf numFmtId="0" fontId="8" fillId="0" borderId="0" xfId="0" applyFont="1" applyFill="1"/>
    <xf numFmtId="164" fontId="8" fillId="0" borderId="0" xfId="0" applyNumberFormat="1" applyFont="1" applyFill="1"/>
    <xf numFmtId="164" fontId="8" fillId="0" borderId="0" xfId="0" applyNumberFormat="1" applyFont="1" applyFill="1" applyAlignment="1">
      <alignment wrapText="1"/>
    </xf>
    <xf numFmtId="166" fontId="7" fillId="0" borderId="0" xfId="0" applyNumberFormat="1" applyFont="1" applyFill="1"/>
    <xf numFmtId="165" fontId="8" fillId="0" borderId="0" xfId="0" applyNumberFormat="1" applyFont="1" applyFill="1" applyAlignment="1">
      <alignment horizontal="left"/>
    </xf>
    <xf numFmtId="2" fontId="8" fillId="0" borderId="0" xfId="0" applyNumberFormat="1" applyFont="1" applyFill="1"/>
    <xf numFmtId="167" fontId="8" fillId="0" borderId="0" xfId="0" applyNumberFormat="1" applyFont="1" applyFill="1"/>
    <xf numFmtId="1" fontId="8" fillId="0" borderId="0" xfId="0" applyNumberFormat="1" applyFont="1" applyFill="1"/>
    <xf numFmtId="164" fontId="6" fillId="0" borderId="0" xfId="0" applyNumberFormat="1" applyFont="1"/>
    <xf numFmtId="164" fontId="10" fillId="2" borderId="0" xfId="1" applyNumberFormat="1" applyFont="1" applyAlignment="1">
      <alignment horizontal="left"/>
    </xf>
    <xf numFmtId="164" fontId="10" fillId="3" borderId="0" xfId="1" applyNumberFormat="1" applyFont="1" applyFill="1" applyAlignment="1">
      <alignment horizontal="left"/>
    </xf>
    <xf numFmtId="164" fontId="4" fillId="0" borderId="0" xfId="0" applyNumberFormat="1" applyFont="1"/>
    <xf numFmtId="164" fontId="5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0" fontId="5" fillId="4" borderId="0" xfId="0" applyFont="1" applyFill="1"/>
    <xf numFmtId="0" fontId="7" fillId="4" borderId="0" xfId="0" applyFont="1" applyFill="1"/>
    <xf numFmtId="0" fontId="6" fillId="4" borderId="0" xfId="0" applyFont="1" applyFill="1"/>
    <xf numFmtId="0" fontId="0" fillId="4" borderId="0" xfId="0" applyFill="1"/>
    <xf numFmtId="0" fontId="5" fillId="0" borderId="0" xfId="0" applyFont="1"/>
    <xf numFmtId="0" fontId="7" fillId="0" borderId="0" xfId="0" applyFont="1"/>
    <xf numFmtId="0" fontId="6" fillId="0" borderId="0" xfId="0" applyFont="1"/>
  </cellXfs>
  <cellStyles count="2">
    <cellStyle name="complete" xfId="1" xr:uid="{B3EF6FFD-F029-4326-A3C2-7A2ABC1D1E6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32_GoodnightGerty_00_Not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20_SnoozySuzy_00_Note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21_DozyDaisy_00_Note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Scripts/00_Data_Analysis_Trac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34_IndolentIzzy_00_No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26_DreamyDenise_00_No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30_ExhaustedEllie_00_No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31_FatiguedFiona_00_Not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12_Wednesday_00_No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23_AshyAshley_00_Not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24_BerthaBeauty_00_Not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Dissertation%20Sleep/Sleep_Analysis/Data/test25_ComaCourtney_00_No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5">
          <cell r="C115"/>
        </row>
        <row r="129">
          <cell r="C129">
            <v>10</v>
          </cell>
        </row>
        <row r="130">
          <cell r="C130" t="str">
            <v>Goodnight Gerty the Weaner</v>
          </cell>
        </row>
        <row r="132">
          <cell r="C132" t="str">
            <v>F</v>
          </cell>
        </row>
        <row r="133">
          <cell r="C133" t="str">
            <v>~2 months old</v>
          </cell>
        </row>
        <row r="134">
          <cell r="C134">
            <v>44296.799305555556</v>
          </cell>
        </row>
        <row r="135">
          <cell r="C135">
            <v>44296.800000000003</v>
          </cell>
        </row>
        <row r="141">
          <cell r="C141">
            <v>44302.597916666666</v>
          </cell>
        </row>
        <row r="154">
          <cell r="C154" t="str">
            <v>No</v>
          </cell>
        </row>
        <row r="157">
          <cell r="C157">
            <v>118</v>
          </cell>
        </row>
        <row r="159">
          <cell r="C159" t="str">
            <v>GH644</v>
          </cell>
        </row>
        <row r="160">
          <cell r="C160" t="str">
            <v>L-ou-So</v>
          </cell>
        </row>
        <row r="161">
          <cell r="C161" t="str">
            <v>GH651</v>
          </cell>
        </row>
        <row r="162">
          <cell r="C162" t="str">
            <v>R-iu-So</v>
          </cell>
        </row>
        <row r="165">
          <cell r="C165"/>
        </row>
        <row r="172">
          <cell r="C172">
            <v>53832</v>
          </cell>
        </row>
        <row r="175">
          <cell r="C175"/>
        </row>
        <row r="176">
          <cell r="C176" t="str">
            <v>H644</v>
          </cell>
        </row>
        <row r="177">
          <cell r="C177">
            <v>2021043</v>
          </cell>
        </row>
        <row r="179">
          <cell r="C179">
            <v>36.953090000000003</v>
          </cell>
        </row>
        <row r="180">
          <cell r="C180">
            <v>-122.06436100000001</v>
          </cell>
        </row>
        <row r="191">
          <cell r="C191" t="str">
            <v>48 / 48 / 47 / 47</v>
          </cell>
        </row>
        <row r="192">
          <cell r="C192">
            <v>151</v>
          </cell>
        </row>
        <row r="193">
          <cell r="C193">
            <v>167</v>
          </cell>
        </row>
        <row r="194">
          <cell r="C194">
            <v>129</v>
          </cell>
        </row>
        <row r="198">
          <cell r="C198">
            <v>2.33</v>
          </cell>
        </row>
        <row r="231">
          <cell r="C231"/>
        </row>
        <row r="232">
          <cell r="C232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ehavioral Data"/>
      <sheetName val="Video Data"/>
    </sheetNames>
    <sheetDataSet>
      <sheetData sheetId="0">
        <row r="2">
          <cell r="B2" t="str">
            <v>GH312</v>
          </cell>
          <cell r="C2" t="str">
            <v>GH510</v>
          </cell>
        </row>
        <row r="3">
          <cell r="B3" t="str">
            <v>R-ou-Si</v>
          </cell>
          <cell r="C3" t="str">
            <v>L-iu-Si</v>
          </cell>
        </row>
        <row r="10">
          <cell r="A10">
            <v>43931.715312499997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L-iu-So</v>
          </cell>
          <cell r="G3" t="str">
            <v>R-ou-Si</v>
          </cell>
        </row>
        <row r="7">
          <cell r="B7">
            <v>200</v>
          </cell>
        </row>
        <row r="8">
          <cell r="B8">
            <v>187</v>
          </cell>
        </row>
        <row r="9">
          <cell r="B9">
            <v>102</v>
          </cell>
        </row>
        <row r="13">
          <cell r="A13">
            <v>43945.708333333336</v>
          </cell>
        </row>
        <row r="47">
          <cell r="A47">
            <v>43949.746527777781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 Summary"/>
      <sheetName val="Scoring Tracking"/>
      <sheetName val="Sheet2"/>
      <sheetName val="Analysis Tasks"/>
      <sheetName val="Signal Quality Logging"/>
      <sheetName val="Restarts"/>
      <sheetName val="Galumphing"/>
      <sheetName val="ICA calm_in_water_indices"/>
      <sheetName val="Prone Baseline Position"/>
      <sheetName val="Writing Tasks"/>
      <sheetName val="Interscorer Progres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327">
          <cell r="H327">
            <v>44105.191874999997</v>
          </cell>
        </row>
        <row r="328">
          <cell r="H328">
            <v>44105.204305555555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9">
          <cell r="C129">
            <v>34</v>
          </cell>
        </row>
        <row r="130">
          <cell r="C130" t="str">
            <v>Indolent Izzy</v>
          </cell>
        </row>
        <row r="131">
          <cell r="C131" t="str">
            <v>test34_IndolentIzzy</v>
          </cell>
        </row>
        <row r="132">
          <cell r="C132" t="str">
            <v>F</v>
          </cell>
        </row>
        <row r="133">
          <cell r="C133" t="str">
            <v>~1.2 years old</v>
          </cell>
        </row>
        <row r="134">
          <cell r="C134">
            <v>44312.70416666667</v>
          </cell>
        </row>
        <row r="135">
          <cell r="C135">
            <v>44312.704861111117</v>
          </cell>
        </row>
        <row r="141">
          <cell r="C141">
            <v>44318.536111111112</v>
          </cell>
        </row>
        <row r="154">
          <cell r="C154" t="str">
            <v>No</v>
          </cell>
        </row>
        <row r="157">
          <cell r="C157">
            <v>157</v>
          </cell>
        </row>
        <row r="159">
          <cell r="C159" t="str">
            <v>GH938</v>
          </cell>
        </row>
        <row r="160">
          <cell r="C160" t="str">
            <v>R-iu-Si</v>
          </cell>
        </row>
        <row r="161">
          <cell r="C161" t="str">
            <v>GH939</v>
          </cell>
        </row>
        <row r="162">
          <cell r="C162" t="str">
            <v>L-ou-So</v>
          </cell>
        </row>
        <row r="165">
          <cell r="C165"/>
        </row>
        <row r="172">
          <cell r="C172">
            <v>53848</v>
          </cell>
        </row>
        <row r="175">
          <cell r="C175"/>
        </row>
        <row r="176">
          <cell r="C176" t="str">
            <v>H938</v>
          </cell>
        </row>
        <row r="177">
          <cell r="C177">
            <v>2021045</v>
          </cell>
        </row>
        <row r="179">
          <cell r="C179">
            <v>36.953090000000003</v>
          </cell>
        </row>
        <row r="180">
          <cell r="C180">
            <v>-122.06436100000001</v>
          </cell>
        </row>
        <row r="191">
          <cell r="C191" t="str">
            <v>49 / 50 / 49 / 48</v>
          </cell>
        </row>
        <row r="192">
          <cell r="C192">
            <v>170</v>
          </cell>
        </row>
        <row r="193">
          <cell r="C193">
            <v>191</v>
          </cell>
        </row>
        <row r="194">
          <cell r="C194">
            <v>140</v>
          </cell>
        </row>
        <row r="198">
          <cell r="C198">
            <v>2.48</v>
          </cell>
        </row>
        <row r="231">
          <cell r="C231"/>
        </row>
        <row r="232">
          <cell r="C23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</sheetNames>
    <sheetDataSet>
      <sheetData sheetId="0">
        <row r="6">
          <cell r="F6" t="str">
            <v>Name</v>
          </cell>
        </row>
        <row r="7">
          <cell r="F7" t="str">
            <v>Logger Start</v>
          </cell>
          <cell r="G7">
            <v>44127.666666666664</v>
          </cell>
        </row>
        <row r="8">
          <cell r="F8" t="str">
            <v>Sex</v>
          </cell>
        </row>
        <row r="11">
          <cell r="G11">
            <v>148</v>
          </cell>
        </row>
        <row r="13">
          <cell r="F13" t="str">
            <v>Flipper Tag 1</v>
          </cell>
          <cell r="G13" t="str">
            <v>GH525 - ADDED</v>
          </cell>
        </row>
        <row r="14">
          <cell r="F14" t="str">
            <v>Position</v>
          </cell>
          <cell r="G14" t="str">
            <v>L-iu-So</v>
          </cell>
        </row>
        <row r="15">
          <cell r="F15" t="str">
            <v>Flipper Tag 2</v>
          </cell>
          <cell r="G15" t="str">
            <v>GH527 - ADDED</v>
          </cell>
        </row>
        <row r="16">
          <cell r="F16" t="str">
            <v>Position</v>
          </cell>
          <cell r="G16" t="str">
            <v>R-il-So</v>
          </cell>
        </row>
        <row r="19">
          <cell r="F19" t="str">
            <v>Birth date</v>
          </cell>
          <cell r="G19" t="str">
            <v>probably in 2020</v>
          </cell>
        </row>
        <row r="25">
          <cell r="G25">
            <v>52333</v>
          </cell>
        </row>
        <row r="27">
          <cell r="G27" t="str">
            <v>NESE0008LOML</v>
          </cell>
        </row>
        <row r="28">
          <cell r="F28" t="str">
            <v>Seal ID</v>
          </cell>
          <cell r="G28" t="str">
            <v>H525</v>
          </cell>
        </row>
        <row r="29">
          <cell r="F29" t="str">
            <v>TOPP ID</v>
          </cell>
          <cell r="G29">
            <v>2020050</v>
          </cell>
        </row>
        <row r="32">
          <cell r="F32" t="str">
            <v>Hematocrit</v>
          </cell>
          <cell r="G32" t="str">
            <v>50 / 51 / 52 / 53</v>
          </cell>
        </row>
        <row r="33">
          <cell r="F33" t="str">
            <v>Standard Length</v>
          </cell>
          <cell r="G33">
            <v>165</v>
          </cell>
        </row>
        <row r="34">
          <cell r="F34" t="str">
            <v>Curved Length</v>
          </cell>
          <cell r="G34">
            <v>175</v>
          </cell>
        </row>
        <row r="35">
          <cell r="F35" t="str">
            <v>Ax Girth</v>
          </cell>
          <cell r="G35">
            <v>139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5">
          <cell r="C115"/>
        </row>
        <row r="130">
          <cell r="C130" t="str">
            <v>Exhausted Ellie the Weaner</v>
          </cell>
        </row>
        <row r="131">
          <cell r="C131" t="str">
            <v>test30_ExhaustedEllie</v>
          </cell>
        </row>
        <row r="132">
          <cell r="C132" t="str">
            <v>F</v>
          </cell>
        </row>
        <row r="133">
          <cell r="C133" t="str">
            <v>~2 months old</v>
          </cell>
        </row>
        <row r="134">
          <cell r="C134">
            <v>44281.659722222219</v>
          </cell>
        </row>
        <row r="135">
          <cell r="C135">
            <v>44281.660416666666</v>
          </cell>
        </row>
        <row r="141">
          <cell r="C141">
            <v>44287.655902777777</v>
          </cell>
        </row>
        <row r="154">
          <cell r="C154" t="str">
            <v>No</v>
          </cell>
        </row>
        <row r="157">
          <cell r="C157">
            <v>116</v>
          </cell>
        </row>
        <row r="159">
          <cell r="C159" t="str">
            <v>GH870</v>
          </cell>
        </row>
        <row r="160">
          <cell r="C160" t="str">
            <v>L-ou-Si</v>
          </cell>
        </row>
        <row r="161">
          <cell r="C161" t="str">
            <v>GK102</v>
          </cell>
        </row>
        <row r="162">
          <cell r="C162" t="str">
            <v>R-il-Si</v>
          </cell>
        </row>
        <row r="165">
          <cell r="C165" t="str">
            <v>~1/15/2021</v>
          </cell>
        </row>
        <row r="172">
          <cell r="C172">
            <v>53631</v>
          </cell>
        </row>
        <row r="175">
          <cell r="C175"/>
        </row>
        <row r="176">
          <cell r="C176" t="str">
            <v>H870</v>
          </cell>
        </row>
        <row r="177">
          <cell r="C177">
            <v>2021041</v>
          </cell>
        </row>
        <row r="179">
          <cell r="C179">
            <v>36.953090000000003</v>
          </cell>
        </row>
        <row r="180">
          <cell r="C180">
            <v>-122.06436100000001</v>
          </cell>
        </row>
        <row r="191">
          <cell r="C191" t="str">
            <v>50 / 49 / 50 / 50</v>
          </cell>
        </row>
        <row r="192">
          <cell r="C192">
            <v>157</v>
          </cell>
        </row>
        <row r="193">
          <cell r="C193">
            <v>170</v>
          </cell>
        </row>
        <row r="194">
          <cell r="C194">
            <v>130</v>
          </cell>
        </row>
        <row r="198">
          <cell r="C198">
            <v>2.2000000000000002</v>
          </cell>
        </row>
        <row r="231">
          <cell r="C231">
            <v>517957.272</v>
          </cell>
        </row>
        <row r="232">
          <cell r="C232">
            <v>5.9948758333333334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5">
          <cell r="C115"/>
        </row>
        <row r="130">
          <cell r="C130" t="str">
            <v>Fatigued Fiona the Juvie</v>
          </cell>
        </row>
        <row r="131">
          <cell r="C131" t="str">
            <v>test31_FatiguedFiona</v>
          </cell>
        </row>
        <row r="132">
          <cell r="C132" t="str">
            <v>F</v>
          </cell>
        </row>
        <row r="133">
          <cell r="C133" t="str">
            <v>probable 2.2 year old</v>
          </cell>
        </row>
        <row r="134">
          <cell r="C134">
            <v>44290.604166666664</v>
          </cell>
        </row>
        <row r="135">
          <cell r="C135">
            <v>44290.604861111111</v>
          </cell>
        </row>
        <row r="141">
          <cell r="C141">
            <v>44295.662499999999</v>
          </cell>
        </row>
        <row r="154">
          <cell r="C154" t="str">
            <v>No</v>
          </cell>
        </row>
        <row r="157">
          <cell r="C157">
            <v>154</v>
          </cell>
        </row>
        <row r="159">
          <cell r="C159" t="str">
            <v>GH645</v>
          </cell>
        </row>
        <row r="160">
          <cell r="C160" t="str">
            <v>L-iu-So</v>
          </cell>
        </row>
        <row r="161">
          <cell r="C161" t="str">
            <v>GH657</v>
          </cell>
        </row>
        <row r="162">
          <cell r="C162" t="str">
            <v>R-ou-Si</v>
          </cell>
        </row>
        <row r="165">
          <cell r="C165" t="str">
            <v>n/a</v>
          </cell>
        </row>
        <row r="172">
          <cell r="C172">
            <v>53815</v>
          </cell>
        </row>
        <row r="175">
          <cell r="C175"/>
        </row>
        <row r="176">
          <cell r="C176" t="str">
            <v>H645</v>
          </cell>
        </row>
        <row r="177">
          <cell r="C177">
            <v>2021042</v>
          </cell>
        </row>
        <row r="179">
          <cell r="C179">
            <v>36.953090000000003</v>
          </cell>
        </row>
        <row r="180">
          <cell r="C180">
            <v>-122.06436100000001</v>
          </cell>
        </row>
        <row r="191">
          <cell r="C191" t="str">
            <v>48 / 48 / 47 / 48</v>
          </cell>
        </row>
        <row r="192">
          <cell r="C192">
            <v>177</v>
          </cell>
        </row>
        <row r="193">
          <cell r="C193">
            <v>187</v>
          </cell>
        </row>
        <row r="194">
          <cell r="C194">
            <v>134</v>
          </cell>
        </row>
        <row r="198">
          <cell r="C198">
            <v>2.06</v>
          </cell>
        </row>
        <row r="231">
          <cell r="C231">
            <v>436980.54399999999</v>
          </cell>
        </row>
        <row r="232">
          <cell r="C232">
            <v>5.0576451851851854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Animal Care Records"/>
      <sheetName val="Sheet2"/>
      <sheetName val="102519"/>
      <sheetName val="102619"/>
      <sheetName val="Sheet1"/>
    </sheetNames>
    <sheetDataSet>
      <sheetData sheetId="0"/>
      <sheetData sheetId="1">
        <row r="3">
          <cell r="D3">
            <v>43763.347939814812</v>
          </cell>
        </row>
        <row r="8">
          <cell r="E8">
            <v>118</v>
          </cell>
        </row>
        <row r="10">
          <cell r="E10" t="str">
            <v>GE645</v>
          </cell>
        </row>
        <row r="11">
          <cell r="E11" t="str">
            <v>L-ou-Si</v>
          </cell>
        </row>
        <row r="12">
          <cell r="E12" t="str">
            <v>GG734</v>
          </cell>
        </row>
        <row r="13">
          <cell r="E13" t="str">
            <v>R-iu-So</v>
          </cell>
        </row>
        <row r="14">
          <cell r="E14">
            <v>51163</v>
          </cell>
        </row>
        <row r="16">
          <cell r="E16" t="str">
            <v>NESE0000LOML</v>
          </cell>
        </row>
        <row r="17">
          <cell r="E17" t="str">
            <v>E645</v>
          </cell>
        </row>
        <row r="18">
          <cell r="E18">
            <v>2019058</v>
          </cell>
        </row>
        <row r="21">
          <cell r="E21">
            <v>154</v>
          </cell>
        </row>
        <row r="22">
          <cell r="E22">
            <v>179</v>
          </cell>
        </row>
        <row r="23">
          <cell r="E23">
            <v>132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</sheetNames>
    <sheetDataSet>
      <sheetData sheetId="0">
        <row r="7">
          <cell r="G7">
            <v>44100.666666666664</v>
          </cell>
        </row>
        <row r="11">
          <cell r="G11">
            <v>141</v>
          </cell>
        </row>
        <row r="13">
          <cell r="G13" t="str">
            <v>GE711</v>
          </cell>
        </row>
        <row r="14">
          <cell r="G14" t="str">
            <v>R-iu-Si</v>
          </cell>
        </row>
        <row r="15">
          <cell r="G15" t="str">
            <v>GE710</v>
          </cell>
        </row>
        <row r="16">
          <cell r="G16" t="str">
            <v>L-il-Si</v>
          </cell>
        </row>
        <row r="19">
          <cell r="G19" t="str">
            <v>1/11/2019 (first sighting)</v>
          </cell>
        </row>
        <row r="25">
          <cell r="G25">
            <v>49965</v>
          </cell>
        </row>
        <row r="27">
          <cell r="G27" t="str">
            <v>NESE0005LOML</v>
          </cell>
        </row>
        <row r="28">
          <cell r="G28" t="str">
            <v>E710</v>
          </cell>
        </row>
        <row r="29">
          <cell r="G29">
            <v>2020047</v>
          </cell>
        </row>
        <row r="32">
          <cell r="G32" t="str">
            <v>52 / 52 / 52 / 52</v>
          </cell>
        </row>
        <row r="33">
          <cell r="G33">
            <v>188</v>
          </cell>
        </row>
        <row r="34">
          <cell r="G34">
            <v>199</v>
          </cell>
        </row>
        <row r="35">
          <cell r="G35">
            <v>124</v>
          </cell>
        </row>
        <row r="249">
          <cell r="C249">
            <v>44106.461805555555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</sheetNames>
    <sheetDataSet>
      <sheetData sheetId="0">
        <row r="7">
          <cell r="G7">
            <v>44112.499305555553</v>
          </cell>
        </row>
        <row r="11">
          <cell r="G11">
            <v>196</v>
          </cell>
        </row>
        <row r="13">
          <cell r="G13" t="str">
            <v>WN428</v>
          </cell>
        </row>
        <row r="14">
          <cell r="G14" t="str">
            <v>R-iu-So</v>
          </cell>
        </row>
        <row r="15">
          <cell r="G15" t="str">
            <v>GH588</v>
          </cell>
        </row>
        <row r="16">
          <cell r="G16" t="str">
            <v>L-ou-So</v>
          </cell>
        </row>
        <row r="19">
          <cell r="G19" t="str">
            <v>~ Jan 2019</v>
          </cell>
        </row>
        <row r="25">
          <cell r="G25">
            <v>51213</v>
          </cell>
        </row>
        <row r="28">
          <cell r="G28" t="str">
            <v>WN428</v>
          </cell>
        </row>
        <row r="29">
          <cell r="G29">
            <v>2020048</v>
          </cell>
        </row>
        <row r="33">
          <cell r="G33">
            <v>206</v>
          </cell>
        </row>
        <row r="34">
          <cell r="G34">
            <v>216</v>
          </cell>
        </row>
        <row r="35">
          <cell r="G35">
            <v>147</v>
          </cell>
        </row>
        <row r="119">
          <cell r="C119">
            <v>44118.415277777778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</sheetNames>
    <sheetDataSet>
      <sheetData sheetId="0">
        <row r="7">
          <cell r="G7">
            <v>44120.615277777775</v>
          </cell>
        </row>
        <row r="11">
          <cell r="G11">
            <v>177</v>
          </cell>
        </row>
        <row r="13">
          <cell r="G13" t="str">
            <v>WN159</v>
          </cell>
        </row>
        <row r="14">
          <cell r="G14" t="str">
            <v>L-iu-so</v>
          </cell>
        </row>
        <row r="15">
          <cell r="G15" t="str">
            <v>WN160</v>
          </cell>
        </row>
        <row r="16">
          <cell r="G16" t="str">
            <v>R-iu-so</v>
          </cell>
        </row>
        <row r="19">
          <cell r="G19" t="str">
            <v>~Jan 2019</v>
          </cell>
        </row>
        <row r="25">
          <cell r="G25">
            <v>51173</v>
          </cell>
        </row>
        <row r="27">
          <cell r="G27" t="str">
            <v>NESE0007LOML</v>
          </cell>
        </row>
        <row r="28">
          <cell r="G28" t="str">
            <v>WN159</v>
          </cell>
        </row>
        <row r="29">
          <cell r="G29">
            <v>2020049</v>
          </cell>
        </row>
        <row r="32">
          <cell r="G32" t="str">
            <v>63 / 63 / 63 / 63</v>
          </cell>
        </row>
        <row r="33">
          <cell r="G33">
            <v>206</v>
          </cell>
        </row>
        <row r="34">
          <cell r="G34">
            <v>220</v>
          </cell>
        </row>
        <row r="35">
          <cell r="G35">
            <v>129</v>
          </cell>
        </row>
        <row r="39">
          <cell r="G39">
            <v>1.85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AA687-E0DC-4E58-8094-DB1CD46D175D}">
  <dimension ref="A1:M47"/>
  <sheetViews>
    <sheetView tabSelected="1" topLeftCell="G1" zoomScale="90" zoomScaleNormal="90" workbookViewId="0">
      <selection activeCell="M1" sqref="M1:M1048576"/>
    </sheetView>
  </sheetViews>
  <sheetFormatPr defaultRowHeight="15" x14ac:dyDescent="0.25"/>
  <cols>
    <col min="1" max="1" width="34.140625" style="21" customWidth="1"/>
    <col min="2" max="2" width="24.5703125" style="6" customWidth="1"/>
    <col min="3" max="3" width="25.140625" style="5" customWidth="1"/>
    <col min="4" max="6" width="25.140625" style="6" customWidth="1"/>
    <col min="7" max="7" width="25.140625" style="5" customWidth="1"/>
    <col min="8" max="8" width="25.140625" style="6" customWidth="1"/>
    <col min="9" max="9" width="23.85546875" style="6" customWidth="1"/>
    <col min="10" max="10" width="23.140625" style="6" customWidth="1"/>
    <col min="11" max="11" width="23.28515625" style="5" customWidth="1"/>
    <col min="12" max="12" width="21.5703125" style="6" customWidth="1"/>
    <col min="13" max="16384" width="9.140625" style="6"/>
  </cols>
  <sheetData>
    <row r="1" spans="1:12" s="5" customFormat="1" x14ac:dyDescent="0.25">
      <c r="A1" s="4" t="s">
        <v>31</v>
      </c>
      <c r="B1" s="3">
        <v>12</v>
      </c>
      <c r="C1" s="3">
        <v>20</v>
      </c>
      <c r="D1" s="3">
        <v>21</v>
      </c>
      <c r="E1" s="3">
        <v>23</v>
      </c>
      <c r="F1" s="3">
        <v>24</v>
      </c>
      <c r="G1" s="3">
        <v>25</v>
      </c>
      <c r="H1" s="3">
        <v>26</v>
      </c>
      <c r="I1" s="3">
        <v>30</v>
      </c>
      <c r="J1" s="3">
        <v>31</v>
      </c>
      <c r="K1" s="3">
        <v>32</v>
      </c>
      <c r="L1" s="3">
        <v>34</v>
      </c>
    </row>
    <row r="2" spans="1:12" s="5" customFormat="1" x14ac:dyDescent="0.25">
      <c r="A2" s="4" t="s">
        <v>1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f>[1]Sheet1!C129</f>
        <v>10</v>
      </c>
      <c r="L2" s="3">
        <f>[2]Sheet1!C129</f>
        <v>34</v>
      </c>
    </row>
    <row r="3" spans="1:12" s="9" customFormat="1" ht="26.25" x14ac:dyDescent="0.25">
      <c r="A3" s="7" t="str">
        <f>[3]Notes!F6</f>
        <v>Name</v>
      </c>
      <c r="B3" s="8" t="s">
        <v>0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27</v>
      </c>
      <c r="I3" s="8" t="str">
        <f>[4]Sheet1!C130</f>
        <v>Exhausted Ellie the Weaner</v>
      </c>
      <c r="J3" s="8" t="str">
        <f>[5]Sheet1!C130</f>
        <v>Fatigued Fiona the Juvie</v>
      </c>
      <c r="K3" s="8" t="str">
        <f>[1]Sheet1!C130</f>
        <v>Goodnight Gerty the Weaner</v>
      </c>
      <c r="L3" s="8" t="str">
        <f>[2]Sheet1!C130</f>
        <v>Indolent Izzy</v>
      </c>
    </row>
    <row r="4" spans="1:12" s="9" customFormat="1" x14ac:dyDescent="0.25">
      <c r="A4" s="7" t="s">
        <v>30</v>
      </c>
      <c r="B4" s="8" t="s">
        <v>35</v>
      </c>
      <c r="C4" s="8" t="s">
        <v>36</v>
      </c>
      <c r="D4" s="8" t="s">
        <v>37</v>
      </c>
      <c r="E4" s="8" t="s">
        <v>38</v>
      </c>
      <c r="F4" s="8" t="s">
        <v>39</v>
      </c>
      <c r="G4" s="8" t="s">
        <v>40</v>
      </c>
      <c r="H4" s="8" t="s">
        <v>41</v>
      </c>
      <c r="I4" s="8" t="str">
        <f>[4]Sheet1!C131</f>
        <v>test30_ExhaustedEllie</v>
      </c>
      <c r="J4" s="8" t="str">
        <f>[5]Sheet1!C131</f>
        <v>test31_FatiguedFiona</v>
      </c>
      <c r="K4" s="8" t="s">
        <v>65</v>
      </c>
      <c r="L4" s="8" t="str">
        <f>[2]Sheet1!C131</f>
        <v>test34_IndolentIzzy</v>
      </c>
    </row>
    <row r="5" spans="1:12" s="9" customFormat="1" x14ac:dyDescent="0.25">
      <c r="A5" s="7" t="s">
        <v>53</v>
      </c>
      <c r="B5" s="8" t="s">
        <v>56</v>
      </c>
      <c r="C5" s="8" t="s">
        <v>57</v>
      </c>
      <c r="D5" s="8" t="s">
        <v>54</v>
      </c>
      <c r="E5" s="8" t="s">
        <v>55</v>
      </c>
      <c r="F5" s="8" t="s">
        <v>55</v>
      </c>
      <c r="G5" s="8" t="s">
        <v>55</v>
      </c>
      <c r="H5" s="8" t="s">
        <v>56</v>
      </c>
      <c r="I5" s="8" t="s">
        <v>57</v>
      </c>
      <c r="J5" s="8" t="s">
        <v>54</v>
      </c>
      <c r="K5" s="8" t="s">
        <v>57</v>
      </c>
      <c r="L5" s="8" t="s">
        <v>58</v>
      </c>
    </row>
    <row r="6" spans="1:12" s="9" customFormat="1" x14ac:dyDescent="0.25">
      <c r="A6" s="7" t="s">
        <v>88</v>
      </c>
      <c r="B6" s="8">
        <v>12</v>
      </c>
      <c r="C6" s="8">
        <v>17</v>
      </c>
      <c r="D6" s="8">
        <v>21</v>
      </c>
      <c r="E6" s="8">
        <v>14</v>
      </c>
      <c r="F6" s="8">
        <v>15</v>
      </c>
      <c r="G6" s="8">
        <v>16</v>
      </c>
      <c r="H6" s="8">
        <v>13</v>
      </c>
      <c r="I6" s="8">
        <v>18</v>
      </c>
      <c r="J6" s="8">
        <v>22</v>
      </c>
      <c r="K6" s="8">
        <v>19</v>
      </c>
      <c r="L6" s="8">
        <v>20</v>
      </c>
    </row>
    <row r="7" spans="1:12" s="10" customFormat="1" x14ac:dyDescent="0.25">
      <c r="A7" s="23" t="str">
        <f>[3]Notes!F8</f>
        <v>Sex</v>
      </c>
      <c r="B7" s="1" t="s">
        <v>10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tr">
        <f>[4]Sheet1!C132</f>
        <v>F</v>
      </c>
      <c r="J7" s="1" t="str">
        <f>[5]Sheet1!C132</f>
        <v>F</v>
      </c>
      <c r="K7" s="1" t="str">
        <f>[1]Sheet1!C132</f>
        <v>F</v>
      </c>
      <c r="L7" s="1" t="str">
        <f>[2]Sheet1!C132</f>
        <v>F</v>
      </c>
    </row>
    <row r="8" spans="1:12" s="36" customFormat="1" x14ac:dyDescent="0.25">
      <c r="A8" s="34" t="s">
        <v>12</v>
      </c>
      <c r="B8" s="35" t="s">
        <v>92</v>
      </c>
      <c r="C8" s="30" t="s">
        <v>92</v>
      </c>
      <c r="D8" s="35" t="s">
        <v>93</v>
      </c>
      <c r="E8" s="35" t="s">
        <v>94</v>
      </c>
      <c r="F8" s="35" t="s">
        <v>94</v>
      </c>
      <c r="G8" s="30" t="s">
        <v>94</v>
      </c>
      <c r="H8" s="35" t="s">
        <v>92</v>
      </c>
      <c r="I8" s="35" t="s">
        <v>92</v>
      </c>
      <c r="J8" s="35" t="s">
        <v>93</v>
      </c>
      <c r="K8" s="30" t="s">
        <v>92</v>
      </c>
      <c r="L8" s="35" t="s">
        <v>94</v>
      </c>
    </row>
    <row r="9" spans="1:12" s="10" customFormat="1" x14ac:dyDescent="0.25">
      <c r="A9" s="34" t="s">
        <v>91</v>
      </c>
      <c r="B9" s="1" t="s">
        <v>13</v>
      </c>
      <c r="C9" s="1" t="s">
        <v>14</v>
      </c>
      <c r="D9" s="1" t="s">
        <v>24</v>
      </c>
      <c r="E9" s="1" t="s">
        <v>15</v>
      </c>
      <c r="F9" s="1" t="s">
        <v>15</v>
      </c>
      <c r="G9" s="1" t="s">
        <v>15</v>
      </c>
      <c r="H9" s="1" t="s">
        <v>13</v>
      </c>
      <c r="I9" s="1" t="str">
        <f>[4]Sheet1!C133</f>
        <v>~2 months old</v>
      </c>
      <c r="J9" s="1" t="str">
        <f>[5]Sheet1!C133</f>
        <v>probable 2.2 year old</v>
      </c>
      <c r="K9" s="1" t="str">
        <f>[1]Sheet1!C133</f>
        <v>~2 months old</v>
      </c>
      <c r="L9" s="1" t="str">
        <f>[2]Sheet1!C133</f>
        <v>~1.2 years old</v>
      </c>
    </row>
    <row r="10" spans="1:12" s="36" customFormat="1" x14ac:dyDescent="0.25">
      <c r="A10" s="34" t="s">
        <v>95</v>
      </c>
      <c r="B10" s="35" t="s">
        <v>96</v>
      </c>
      <c r="C10" s="30" t="s">
        <v>97</v>
      </c>
      <c r="D10" s="35" t="s">
        <v>97</v>
      </c>
      <c r="E10" s="35" t="s">
        <v>97</v>
      </c>
      <c r="F10" s="35" t="s">
        <v>97</v>
      </c>
      <c r="G10" s="30" t="s">
        <v>97</v>
      </c>
      <c r="H10" s="35" t="s">
        <v>97</v>
      </c>
      <c r="I10" s="35" t="s">
        <v>98</v>
      </c>
      <c r="J10" s="35" t="s">
        <v>98</v>
      </c>
      <c r="K10" s="35" t="s">
        <v>98</v>
      </c>
      <c r="L10" s="35" t="s">
        <v>98</v>
      </c>
    </row>
    <row r="11" spans="1:12" s="40" customFormat="1" x14ac:dyDescent="0.25">
      <c r="A11" s="37" t="s">
        <v>99</v>
      </c>
      <c r="B11" s="38">
        <v>1</v>
      </c>
      <c r="C11" s="39">
        <v>2</v>
      </c>
      <c r="D11" s="38">
        <v>3</v>
      </c>
      <c r="E11" s="38">
        <v>4</v>
      </c>
      <c r="F11" s="38">
        <v>5</v>
      </c>
      <c r="G11" s="39">
        <v>6</v>
      </c>
      <c r="H11" s="38">
        <v>7</v>
      </c>
      <c r="I11" s="38">
        <v>8</v>
      </c>
      <c r="J11" s="38">
        <v>9</v>
      </c>
      <c r="K11" s="39">
        <v>10</v>
      </c>
      <c r="L11" s="38">
        <v>12</v>
      </c>
    </row>
    <row r="12" spans="1:12" s="5" customFormat="1" x14ac:dyDescent="0.25">
      <c r="A12" s="22" t="str">
        <f>[3]Notes!F28</f>
        <v>Seal ID</v>
      </c>
      <c r="B12" s="2" t="str">
        <f>'[6]Animal Care Records'!E17</f>
        <v>E645</v>
      </c>
      <c r="C12" s="2" t="s">
        <v>19</v>
      </c>
      <c r="D12" s="2" t="s">
        <v>21</v>
      </c>
      <c r="E12" s="2" t="str">
        <f>[7]Notes!G28</f>
        <v>E710</v>
      </c>
      <c r="F12" s="2" t="str">
        <f>[8]Notes!G28</f>
        <v>WN428</v>
      </c>
      <c r="G12" s="2" t="str">
        <f>[9]Notes!G28</f>
        <v>WN159</v>
      </c>
      <c r="H12" s="2" t="str">
        <f>[3]Notes!G28</f>
        <v>H525</v>
      </c>
      <c r="I12" s="2" t="str">
        <f>[4]Sheet1!C176</f>
        <v>H870</v>
      </c>
      <c r="J12" s="2" t="str">
        <f>[5]Sheet1!C176</f>
        <v>H645</v>
      </c>
      <c r="K12" s="2" t="str">
        <f>[1]Sheet1!C176</f>
        <v>H644</v>
      </c>
      <c r="L12" s="2" t="str">
        <f>[2]Sheet1!C176</f>
        <v>H938</v>
      </c>
    </row>
    <row r="13" spans="1:12" s="12" customFormat="1" ht="14.25" customHeight="1" x14ac:dyDescent="0.25">
      <c r="A13" s="24" t="s">
        <v>28</v>
      </c>
      <c r="B13" s="11">
        <f t="shared" ref="B13:H13" si="0">B14-TIME(0,0,12)</f>
        <v>43763.34780092592</v>
      </c>
      <c r="C13" s="11">
        <f t="shared" si="0"/>
        <v>43931.715173611105</v>
      </c>
      <c r="D13" s="11">
        <f t="shared" si="0"/>
        <v>43945.708194444444</v>
      </c>
      <c r="E13" s="11">
        <f t="shared" si="0"/>
        <v>44100.666527777772</v>
      </c>
      <c r="F13" s="11">
        <f t="shared" si="0"/>
        <v>44112.499166666661</v>
      </c>
      <c r="G13" s="11">
        <f t="shared" si="0"/>
        <v>44120.615138888883</v>
      </c>
      <c r="H13" s="11">
        <f t="shared" si="0"/>
        <v>44127.666527777772</v>
      </c>
      <c r="I13" s="11">
        <f>[4]Sheet1!C134</f>
        <v>44281.659722222219</v>
      </c>
      <c r="J13" s="11">
        <f>[5]Sheet1!C134</f>
        <v>44290.604166666664</v>
      </c>
      <c r="K13" s="11">
        <f>[1]Sheet1!C134</f>
        <v>44296.799305555556</v>
      </c>
      <c r="L13" s="11">
        <f>[2]Sheet1!C134</f>
        <v>44312.70416666667</v>
      </c>
    </row>
    <row r="14" spans="1:12" s="13" customFormat="1" ht="13.5" x14ac:dyDescent="0.25">
      <c r="A14" s="1" t="str">
        <f>[3]Notes!F7</f>
        <v>Logger Start</v>
      </c>
      <c r="B14" s="1">
        <f>'[6]Animal Care Records'!$D$3</f>
        <v>43763.347939814812</v>
      </c>
      <c r="C14" s="1">
        <f>[10]Sheet1!$A$10</f>
        <v>43931.715312499997</v>
      </c>
      <c r="D14" s="1">
        <f>[11]Sheet1!$A$13</f>
        <v>43945.708333333336</v>
      </c>
      <c r="E14" s="1">
        <f>[7]Notes!$G$7</f>
        <v>44100.666666666664</v>
      </c>
      <c r="F14" s="1">
        <f>[8]Notes!$G$7</f>
        <v>44112.499305555553</v>
      </c>
      <c r="G14" s="1">
        <f>[9]Notes!$G$7</f>
        <v>44120.615277777775</v>
      </c>
      <c r="H14" s="1">
        <f>[3]Notes!G7</f>
        <v>44127.666666666664</v>
      </c>
      <c r="I14" s="1">
        <f>[4]Sheet1!C135</f>
        <v>44281.660416666666</v>
      </c>
      <c r="J14" s="1">
        <f>[5]Sheet1!C135</f>
        <v>44290.604861111111</v>
      </c>
      <c r="K14" s="1">
        <f>[1]Sheet1!C135</f>
        <v>44296.800000000003</v>
      </c>
      <c r="L14" s="1">
        <f>[2]Sheet1!C135</f>
        <v>44312.704861111117</v>
      </c>
    </row>
    <row r="15" spans="1:12" s="13" customFormat="1" ht="13.5" x14ac:dyDescent="0.25">
      <c r="A15" s="1" t="s">
        <v>52</v>
      </c>
      <c r="B15" s="1"/>
      <c r="C15" s="1"/>
      <c r="D15" s="1"/>
      <c r="E15" s="1"/>
      <c r="F15" s="1"/>
      <c r="G15" s="1"/>
      <c r="H15" s="1"/>
      <c r="I15" s="1">
        <v>44280.660451388889</v>
      </c>
      <c r="J15" s="1">
        <v>44289.604884259257</v>
      </c>
      <c r="K15" s="1">
        <v>44295.800011574072</v>
      </c>
      <c r="L15" s="1">
        <v>44311.704884259256</v>
      </c>
    </row>
    <row r="16" spans="1:12" s="13" customFormat="1" ht="13.5" x14ac:dyDescent="0.25">
      <c r="A16" s="1" t="s">
        <v>66</v>
      </c>
      <c r="B16" s="25">
        <v>43763.347951388889</v>
      </c>
      <c r="C16" s="26">
        <v>43931.71529537037</v>
      </c>
      <c r="D16" s="26">
        <v>43945.708344907405</v>
      </c>
      <c r="E16" s="25">
        <v>44100.666657870373</v>
      </c>
      <c r="F16" s="25">
        <v>44112.499293518522</v>
      </c>
      <c r="G16" s="25">
        <v>44120.615262037034</v>
      </c>
      <c r="H16" s="25">
        <v>44127.666648611113</v>
      </c>
      <c r="I16" s="1">
        <v>44281.660451388889</v>
      </c>
      <c r="J16" s="1">
        <v>44290.604884259257</v>
      </c>
      <c r="K16" s="1">
        <v>44296.800011574072</v>
      </c>
      <c r="L16" s="1">
        <v>44312.704884259256</v>
      </c>
    </row>
    <row r="17" spans="1:13" s="33" customFormat="1" ht="18" x14ac:dyDescent="0.4">
      <c r="A17" s="30" t="s">
        <v>89</v>
      </c>
      <c r="B17" s="31">
        <v>43763.614837962959</v>
      </c>
      <c r="C17" s="31">
        <v>43932.698904629629</v>
      </c>
      <c r="D17" s="31">
        <v>43946.468697685188</v>
      </c>
      <c r="E17" s="31">
        <v>44101.54504513889</v>
      </c>
      <c r="F17" s="31">
        <v>44113.572444444442</v>
      </c>
      <c r="G17" s="31">
        <v>44121.826924074077</v>
      </c>
      <c r="H17" s="31">
        <v>44128.544031018515</v>
      </c>
      <c r="I17" s="31">
        <v>44282.491324074072</v>
      </c>
      <c r="J17" s="32">
        <v>44291.39916666667</v>
      </c>
      <c r="K17" s="31">
        <v>44297.44976851852</v>
      </c>
      <c r="L17" s="31">
        <v>44313.450324074074</v>
      </c>
    </row>
    <row r="18" spans="1:13" s="33" customFormat="1" ht="18" x14ac:dyDescent="0.4">
      <c r="A18" s="30" t="s">
        <v>90</v>
      </c>
      <c r="B18" s="31" t="s">
        <v>7</v>
      </c>
      <c r="C18" s="31">
        <v>43935.774293981478</v>
      </c>
      <c r="D18" s="31">
        <v>43949.600155092594</v>
      </c>
      <c r="E18" s="31">
        <v>44106.413634259261</v>
      </c>
      <c r="F18" s="31">
        <v>44118.399770833334</v>
      </c>
      <c r="G18" s="31" t="s">
        <v>7</v>
      </c>
      <c r="H18" s="31" t="s">
        <v>7</v>
      </c>
      <c r="I18" s="31">
        <v>44287.529009259262</v>
      </c>
      <c r="J18" s="31">
        <v>44295.516250000001</v>
      </c>
      <c r="K18" s="31">
        <v>44302.451493055552</v>
      </c>
      <c r="L18" s="31">
        <v>44318.416450925928</v>
      </c>
    </row>
    <row r="19" spans="1:13" customFormat="1" x14ac:dyDescent="0.25">
      <c r="A19" s="41" t="s">
        <v>100</v>
      </c>
      <c r="B19" s="42">
        <v>81.86</v>
      </c>
      <c r="C19" s="43">
        <v>73.81</v>
      </c>
      <c r="D19" s="42">
        <v>75.16</v>
      </c>
      <c r="E19" s="42">
        <v>116.85</v>
      </c>
      <c r="F19" s="42">
        <v>115.86</v>
      </c>
      <c r="G19" s="43">
        <v>69.61</v>
      </c>
      <c r="H19" s="42">
        <v>79.709999999999994</v>
      </c>
      <c r="I19" s="42">
        <v>120.9</v>
      </c>
      <c r="J19" s="42">
        <v>98.81</v>
      </c>
      <c r="K19" s="43">
        <v>120.04</v>
      </c>
      <c r="L19" s="42">
        <v>119.19</v>
      </c>
      <c r="M19" s="6"/>
    </row>
    <row r="20" spans="1:13" s="14" customFormat="1" ht="13.5" x14ac:dyDescent="0.25">
      <c r="A20" s="23" t="s">
        <v>25</v>
      </c>
      <c r="B20" s="1" t="s">
        <v>26</v>
      </c>
      <c r="C20" s="1" t="s">
        <v>26</v>
      </c>
      <c r="D20" s="1">
        <f>[11]Sheet1!$A$47</f>
        <v>43949.746527777781</v>
      </c>
      <c r="E20" s="1">
        <f>[7]Notes!$C$249</f>
        <v>44106.461805555555</v>
      </c>
      <c r="F20" s="1">
        <f>[8]Notes!$C$119</f>
        <v>44118.415277777778</v>
      </c>
      <c r="G20" s="1" t="s">
        <v>26</v>
      </c>
      <c r="H20" s="1" t="s">
        <v>26</v>
      </c>
      <c r="I20" s="1">
        <f>[4]Sheet1!C141</f>
        <v>44287.655902777777</v>
      </c>
      <c r="J20" s="1">
        <f>[5]Sheet1!C141</f>
        <v>44295.662499999999</v>
      </c>
      <c r="K20" s="1">
        <f>[1]Sheet1!C141</f>
        <v>44302.597916666666</v>
      </c>
      <c r="L20" s="1">
        <f>[2]Sheet1!C141</f>
        <v>44318.536111111112</v>
      </c>
    </row>
    <row r="21" spans="1:13" x14ac:dyDescent="0.25">
      <c r="A21" s="22" t="s">
        <v>32</v>
      </c>
      <c r="B21" s="2" t="s">
        <v>8</v>
      </c>
      <c r="C21" s="2" t="s">
        <v>9</v>
      </c>
      <c r="D21" s="2" t="s">
        <v>9</v>
      </c>
      <c r="E21" s="2" t="s">
        <v>9</v>
      </c>
      <c r="F21" s="2" t="s">
        <v>9</v>
      </c>
      <c r="G21" s="2" t="s">
        <v>8</v>
      </c>
      <c r="H21" s="2" t="s">
        <v>8</v>
      </c>
      <c r="I21" s="2" t="str">
        <f>[4]Sheet1!C154</f>
        <v>No</v>
      </c>
      <c r="J21" s="2" t="str">
        <f>[5]Sheet1!C154</f>
        <v>No</v>
      </c>
      <c r="K21" s="2" t="str">
        <f>[1]Sheet1!C154</f>
        <v>No</v>
      </c>
      <c r="L21" s="2" t="str">
        <f>[2]Sheet1!C154</f>
        <v>No</v>
      </c>
    </row>
    <row r="22" spans="1:13" x14ac:dyDescent="0.25">
      <c r="A22" s="22" t="str">
        <f>[3]Notes!F33</f>
        <v>Standard Length</v>
      </c>
      <c r="B22" s="2">
        <f>'[6]Animal Care Records'!E21</f>
        <v>154</v>
      </c>
      <c r="C22" s="2">
        <v>165</v>
      </c>
      <c r="D22" s="15">
        <f>[11]Sheet1!$B$8</f>
        <v>187</v>
      </c>
      <c r="E22" s="2">
        <f>[7]Notes!G33</f>
        <v>188</v>
      </c>
      <c r="F22" s="2">
        <f>[8]Notes!G33</f>
        <v>206</v>
      </c>
      <c r="G22" s="2">
        <f>[9]Notes!G33</f>
        <v>206</v>
      </c>
      <c r="H22" s="2">
        <f>[3]Notes!G33</f>
        <v>165</v>
      </c>
      <c r="I22" s="2">
        <f>[4]Sheet1!C192</f>
        <v>157</v>
      </c>
      <c r="J22" s="2">
        <f>[5]Sheet1!C192</f>
        <v>177</v>
      </c>
      <c r="K22" s="2">
        <f>[1]Sheet1!C192</f>
        <v>151</v>
      </c>
      <c r="L22" s="2">
        <f>[2]Sheet1!C192</f>
        <v>170</v>
      </c>
    </row>
    <row r="23" spans="1:13" x14ac:dyDescent="0.25">
      <c r="A23" s="22" t="str">
        <f>[3]Notes!F34</f>
        <v>Curved Length</v>
      </c>
      <c r="B23" s="2">
        <f>'[6]Animal Care Records'!E22</f>
        <v>179</v>
      </c>
      <c r="C23" s="2">
        <v>177</v>
      </c>
      <c r="D23" s="15">
        <f>[11]Sheet1!$B$7</f>
        <v>200</v>
      </c>
      <c r="E23" s="2">
        <f>[7]Notes!G34</f>
        <v>199</v>
      </c>
      <c r="F23" s="2">
        <f>[8]Notes!G34</f>
        <v>216</v>
      </c>
      <c r="G23" s="2">
        <f>[9]Notes!G34</f>
        <v>220</v>
      </c>
      <c r="H23" s="2">
        <f>[3]Notes!G34</f>
        <v>175</v>
      </c>
      <c r="I23" s="2">
        <f>[4]Sheet1!C193</f>
        <v>170</v>
      </c>
      <c r="J23" s="2">
        <f>[5]Sheet1!C193</f>
        <v>187</v>
      </c>
      <c r="K23" s="2">
        <f>[1]Sheet1!C193</f>
        <v>167</v>
      </c>
      <c r="L23" s="2">
        <f>[2]Sheet1!C193</f>
        <v>191</v>
      </c>
    </row>
    <row r="24" spans="1:13" x14ac:dyDescent="0.25">
      <c r="A24" s="22" t="str">
        <f>[3]Notes!F35</f>
        <v>Ax Girth</v>
      </c>
      <c r="B24" s="2">
        <f>'[6]Animal Care Records'!E23</f>
        <v>132</v>
      </c>
      <c r="C24" s="2">
        <v>143</v>
      </c>
      <c r="D24" s="15">
        <f>[11]Sheet1!$B$9</f>
        <v>102</v>
      </c>
      <c r="E24" s="2">
        <f>[7]Notes!G35</f>
        <v>124</v>
      </c>
      <c r="F24" s="2">
        <f>[8]Notes!G35</f>
        <v>147</v>
      </c>
      <c r="G24" s="2">
        <f>[9]Notes!G35</f>
        <v>129</v>
      </c>
      <c r="H24" s="2">
        <f>[3]Notes!G35</f>
        <v>139</v>
      </c>
      <c r="I24" s="2">
        <f>[4]Sheet1!C194</f>
        <v>130</v>
      </c>
      <c r="J24" s="2">
        <f>[5]Sheet1!C194</f>
        <v>134</v>
      </c>
      <c r="K24" s="2">
        <f>[1]Sheet1!C194</f>
        <v>129</v>
      </c>
      <c r="L24" s="2">
        <f>[2]Sheet1!C194</f>
        <v>140</v>
      </c>
    </row>
    <row r="25" spans="1:13" x14ac:dyDescent="0.25">
      <c r="A25" s="22" t="s">
        <v>44</v>
      </c>
      <c r="B25" s="2">
        <f>'[6]Animal Care Records'!E8</f>
        <v>118</v>
      </c>
      <c r="C25" s="2" t="s">
        <v>16</v>
      </c>
      <c r="D25" s="2" t="s">
        <v>48</v>
      </c>
      <c r="E25" s="2">
        <f>[7]Notes!G11</f>
        <v>141</v>
      </c>
      <c r="F25" s="2">
        <f>[8]Notes!G11</f>
        <v>196</v>
      </c>
      <c r="G25" s="2">
        <f>[9]Notes!G11</f>
        <v>177</v>
      </c>
      <c r="H25" s="2">
        <f>[3]Notes!G11</f>
        <v>148</v>
      </c>
      <c r="I25" s="2">
        <f>[4]Sheet1!C157</f>
        <v>116</v>
      </c>
      <c r="J25" s="2">
        <f>[5]Sheet1!C157</f>
        <v>154</v>
      </c>
      <c r="K25" s="2">
        <f>[1]Sheet1!C157</f>
        <v>118</v>
      </c>
      <c r="L25" s="2">
        <f>[2]Sheet1!C157</f>
        <v>157</v>
      </c>
    </row>
    <row r="26" spans="1:13" x14ac:dyDescent="0.25">
      <c r="A26" s="22" t="str">
        <f>[3]Notes!F13</f>
        <v>Flipper Tag 1</v>
      </c>
      <c r="B26" s="2" t="str">
        <f>'[6]Animal Care Records'!E10</f>
        <v>GE645</v>
      </c>
      <c r="C26" s="15" t="str">
        <f>[10]Sheet1!B2</f>
        <v>GH312</v>
      </c>
      <c r="D26" s="15" t="s">
        <v>49</v>
      </c>
      <c r="E26" s="2" t="str">
        <f>[7]Notes!G13</f>
        <v>GE711</v>
      </c>
      <c r="F26" s="2" t="str">
        <f>[8]Notes!G13</f>
        <v>WN428</v>
      </c>
      <c r="G26" s="2" t="str">
        <f>[9]Notes!G13</f>
        <v>WN159</v>
      </c>
      <c r="H26" s="2" t="str">
        <f>[3]Notes!G13</f>
        <v>GH525 - ADDED</v>
      </c>
      <c r="I26" s="2" t="str">
        <f>[4]Sheet1!C159</f>
        <v>GH870</v>
      </c>
      <c r="J26" s="2" t="str">
        <f>[5]Sheet1!C159</f>
        <v>GH645</v>
      </c>
      <c r="K26" s="2" t="str">
        <f>[1]Sheet1!C159</f>
        <v>GH644</v>
      </c>
      <c r="L26" s="2" t="str">
        <f>[2]Sheet1!C159</f>
        <v>GH938</v>
      </c>
    </row>
    <row r="27" spans="1:13" x14ac:dyDescent="0.25">
      <c r="A27" s="22" t="str">
        <f>[3]Notes!F14</f>
        <v>Position</v>
      </c>
      <c r="B27" s="2" t="str">
        <f>'[6]Animal Care Records'!E11</f>
        <v>L-ou-Si</v>
      </c>
      <c r="C27" s="15" t="str">
        <f>[10]Sheet1!B3</f>
        <v>R-ou-Si</v>
      </c>
      <c r="D27" s="15" t="str">
        <f>[11]Sheet1!B3</f>
        <v>L-iu-So</v>
      </c>
      <c r="E27" s="2" t="str">
        <f>[7]Notes!G14</f>
        <v>R-iu-Si</v>
      </c>
      <c r="F27" s="2" t="str">
        <f>[8]Notes!G14</f>
        <v>R-iu-So</v>
      </c>
      <c r="G27" s="2" t="str">
        <f>[9]Notes!G14</f>
        <v>L-iu-so</v>
      </c>
      <c r="H27" s="2" t="str">
        <f>[3]Notes!G14</f>
        <v>L-iu-So</v>
      </c>
      <c r="I27" s="2" t="str">
        <f>[4]Sheet1!C160</f>
        <v>L-ou-Si</v>
      </c>
      <c r="J27" s="2" t="str">
        <f>[5]Sheet1!C160</f>
        <v>L-iu-So</v>
      </c>
      <c r="K27" s="2" t="str">
        <f>[1]Sheet1!C160</f>
        <v>L-ou-So</v>
      </c>
      <c r="L27" s="2" t="str">
        <f>[2]Sheet1!C160</f>
        <v>R-iu-Si</v>
      </c>
    </row>
    <row r="28" spans="1:13" x14ac:dyDescent="0.25">
      <c r="A28" s="22" t="str">
        <f>[3]Notes!F15</f>
        <v>Flipper Tag 2</v>
      </c>
      <c r="B28" s="2" t="str">
        <f>'[6]Animal Care Records'!E12</f>
        <v>GG734</v>
      </c>
      <c r="C28" s="2" t="str">
        <f>[10]Sheet1!C2</f>
        <v>GH510</v>
      </c>
      <c r="D28" s="2" t="s">
        <v>50</v>
      </c>
      <c r="E28" s="2" t="str">
        <f>[7]Notes!G15</f>
        <v>GE710</v>
      </c>
      <c r="F28" s="2" t="str">
        <f>[8]Notes!G15</f>
        <v>GH588</v>
      </c>
      <c r="G28" s="2" t="str">
        <f>[9]Notes!G15</f>
        <v>WN160</v>
      </c>
      <c r="H28" s="2" t="str">
        <f>[3]Notes!G15</f>
        <v>GH527 - ADDED</v>
      </c>
      <c r="I28" s="2" t="str">
        <f>[4]Sheet1!C161</f>
        <v>GK102</v>
      </c>
      <c r="J28" s="2" t="str">
        <f>[5]Sheet1!C161</f>
        <v>GH657</v>
      </c>
      <c r="K28" s="2" t="str">
        <f>[1]Sheet1!C161</f>
        <v>GH651</v>
      </c>
      <c r="L28" s="2" t="str">
        <f>[2]Sheet1!C161</f>
        <v>GH939</v>
      </c>
    </row>
    <row r="29" spans="1:13" x14ac:dyDescent="0.25">
      <c r="A29" s="22" t="str">
        <f>[3]Notes!F16</f>
        <v>Position</v>
      </c>
      <c r="B29" s="2" t="str">
        <f>'[6]Animal Care Records'!E13</f>
        <v>R-iu-So</v>
      </c>
      <c r="C29" s="2" t="str">
        <f>[10]Sheet1!C3</f>
        <v>L-iu-Si</v>
      </c>
      <c r="D29" s="2" t="str">
        <f>[11]Sheet1!G3</f>
        <v>R-ou-Si</v>
      </c>
      <c r="E29" s="2" t="str">
        <f>[7]Notes!G16</f>
        <v>L-il-Si</v>
      </c>
      <c r="F29" s="2" t="str">
        <f>[8]Notes!G16</f>
        <v>L-ou-So</v>
      </c>
      <c r="G29" s="2" t="str">
        <f>[9]Notes!G16</f>
        <v>R-iu-so</v>
      </c>
      <c r="H29" s="2" t="str">
        <f>[3]Notes!G16</f>
        <v>R-il-So</v>
      </c>
      <c r="I29" s="2" t="str">
        <f>[4]Sheet1!C162</f>
        <v>R-il-Si</v>
      </c>
      <c r="J29" s="2" t="str">
        <f>[5]Sheet1!C162</f>
        <v>R-ou-Si</v>
      </c>
      <c r="K29" s="2" t="str">
        <f>[1]Sheet1!C162</f>
        <v>R-iu-So</v>
      </c>
      <c r="L29" s="2" t="str">
        <f>[2]Sheet1!C162</f>
        <v>L-ou-So</v>
      </c>
    </row>
    <row r="30" spans="1:13" x14ac:dyDescent="0.25">
      <c r="A30" s="22" t="str">
        <f>[3]Notes!F19</f>
        <v>Birth date</v>
      </c>
      <c r="B30" s="2" t="s">
        <v>11</v>
      </c>
      <c r="C30" s="2" t="s">
        <v>17</v>
      </c>
      <c r="D30" s="2" t="s">
        <v>23</v>
      </c>
      <c r="E30" s="2" t="str">
        <f>[7]Notes!G19</f>
        <v>1/11/2019 (first sighting)</v>
      </c>
      <c r="F30" s="2" t="str">
        <f>[8]Notes!G19</f>
        <v>~ Jan 2019</v>
      </c>
      <c r="G30" s="2" t="str">
        <f>[9]Notes!G19</f>
        <v>~Jan 2019</v>
      </c>
      <c r="H30" s="2" t="str">
        <f>[3]Notes!G19</f>
        <v>probably in 2020</v>
      </c>
      <c r="I30" s="2" t="str">
        <f>[4]Sheet1!C165</f>
        <v>~1/15/2021</v>
      </c>
      <c r="J30" s="2" t="str">
        <f>[5]Sheet1!C165</f>
        <v>n/a</v>
      </c>
      <c r="K30" s="2">
        <f>[1]Sheet1!C165</f>
        <v>0</v>
      </c>
      <c r="L30" s="2">
        <f>[2]Sheet1!C165</f>
        <v>0</v>
      </c>
    </row>
    <row r="31" spans="1:13" x14ac:dyDescent="0.25">
      <c r="A31" s="22" t="s">
        <v>34</v>
      </c>
      <c r="B31" s="2">
        <f>'[6]Animal Care Records'!E14</f>
        <v>51163</v>
      </c>
      <c r="C31" s="2">
        <v>51536</v>
      </c>
      <c r="D31" s="2">
        <v>49677</v>
      </c>
      <c r="E31" s="2">
        <f>[7]Notes!G25</f>
        <v>49965</v>
      </c>
      <c r="F31" s="2">
        <f>[8]Notes!G25</f>
        <v>51213</v>
      </c>
      <c r="G31" s="2">
        <f>[9]Notes!G25</f>
        <v>51173</v>
      </c>
      <c r="H31" s="2">
        <f>[3]Notes!G25</f>
        <v>52333</v>
      </c>
      <c r="I31" s="2">
        <f>[4]Sheet1!C172</f>
        <v>53631</v>
      </c>
      <c r="J31" s="2">
        <f>[5]Sheet1!C172</f>
        <v>53815</v>
      </c>
      <c r="K31" s="2">
        <f>[1]Sheet1!C172</f>
        <v>53832</v>
      </c>
      <c r="L31" s="2">
        <f>[2]Sheet1!C172</f>
        <v>53848</v>
      </c>
    </row>
    <row r="32" spans="1:13" x14ac:dyDescent="0.25">
      <c r="A32" s="2" t="s">
        <v>33</v>
      </c>
      <c r="B32" s="2" t="str">
        <f>'[6]Animal Care Records'!E16</f>
        <v>NESE0000LOML</v>
      </c>
      <c r="C32" s="2" t="s">
        <v>18</v>
      </c>
      <c r="D32" s="2" t="s">
        <v>20</v>
      </c>
      <c r="E32" s="2" t="str">
        <f>[7]Notes!G27</f>
        <v>NESE0005LOML</v>
      </c>
      <c r="F32" s="2" t="s">
        <v>29</v>
      </c>
      <c r="G32" s="2" t="str">
        <f>[9]Notes!G27</f>
        <v>NESE0007LOML</v>
      </c>
      <c r="H32" s="2" t="str">
        <f>[3]Notes!G27</f>
        <v>NESE0008LOML</v>
      </c>
      <c r="I32" s="2">
        <f>[4]Sheet1!C175</f>
        <v>0</v>
      </c>
      <c r="J32" s="2">
        <f>[5]Sheet1!C175</f>
        <v>0</v>
      </c>
      <c r="K32" s="2">
        <f>[1]Sheet1!C175</f>
        <v>0</v>
      </c>
      <c r="L32" s="2">
        <f>[2]Sheet1!C175</f>
        <v>0</v>
      </c>
    </row>
    <row r="33" spans="1:12" x14ac:dyDescent="0.25">
      <c r="A33" s="22" t="str">
        <f>[3]Notes!F29</f>
        <v>TOPP ID</v>
      </c>
      <c r="B33" s="2">
        <f>'[6]Animal Care Records'!E18</f>
        <v>2019058</v>
      </c>
      <c r="C33" s="2">
        <v>2020045</v>
      </c>
      <c r="D33" s="2">
        <v>2020046</v>
      </c>
      <c r="E33" s="2">
        <f>[7]Notes!G29</f>
        <v>2020047</v>
      </c>
      <c r="F33" s="2">
        <f>[8]Notes!G29</f>
        <v>2020048</v>
      </c>
      <c r="G33" s="2">
        <f>[9]Notes!G29</f>
        <v>2020049</v>
      </c>
      <c r="H33" s="2">
        <f>[3]Notes!G29</f>
        <v>2020050</v>
      </c>
      <c r="I33" s="2">
        <f>[4]Sheet1!C177</f>
        <v>2021041</v>
      </c>
      <c r="J33" s="2">
        <f>[5]Sheet1!C177</f>
        <v>2021042</v>
      </c>
      <c r="K33" s="2">
        <f>[1]Sheet1!C177</f>
        <v>2021043</v>
      </c>
      <c r="L33" s="2">
        <f>[2]Sheet1!C177</f>
        <v>2021045</v>
      </c>
    </row>
    <row r="34" spans="1:12" x14ac:dyDescent="0.25">
      <c r="A34" s="22" t="s">
        <v>46</v>
      </c>
      <c r="B34" s="2">
        <v>36.948644000000002</v>
      </c>
      <c r="C34" s="2">
        <v>37.113760999999997</v>
      </c>
      <c r="D34" s="2">
        <v>37.113760999999997</v>
      </c>
      <c r="E34" s="2">
        <v>36.948644000000002</v>
      </c>
      <c r="F34" s="2">
        <v>36.948644000000002</v>
      </c>
      <c r="G34" s="2">
        <v>36.948644000000002</v>
      </c>
      <c r="H34" s="2">
        <v>36.948644000000002</v>
      </c>
      <c r="I34" s="2">
        <f>[4]Sheet1!C179</f>
        <v>36.953090000000003</v>
      </c>
      <c r="J34" s="2">
        <f>[5]Sheet1!C179</f>
        <v>36.953090000000003</v>
      </c>
      <c r="K34" s="2">
        <f>[1]Sheet1!C179</f>
        <v>36.953090000000003</v>
      </c>
      <c r="L34" s="2">
        <f>[2]Sheet1!C179</f>
        <v>36.953090000000003</v>
      </c>
    </row>
    <row r="35" spans="1:12" x14ac:dyDescent="0.25">
      <c r="A35" s="22" t="s">
        <v>47</v>
      </c>
      <c r="B35" s="2">
        <v>-122.065416</v>
      </c>
      <c r="C35" s="2">
        <v>-122.327811</v>
      </c>
      <c r="D35" s="2">
        <v>-122.327811</v>
      </c>
      <c r="E35" s="2">
        <v>-122.065416</v>
      </c>
      <c r="F35" s="2">
        <v>-122.065416</v>
      </c>
      <c r="G35" s="2">
        <v>-122.065416</v>
      </c>
      <c r="H35" s="2">
        <v>-122.065416</v>
      </c>
      <c r="I35" s="2">
        <f>[4]Sheet1!C180</f>
        <v>-122.06436100000001</v>
      </c>
      <c r="J35" s="2">
        <f>[5]Sheet1!C180</f>
        <v>-122.06436100000001</v>
      </c>
      <c r="K35" s="2">
        <f>[1]Sheet1!C180</f>
        <v>-122.06436100000001</v>
      </c>
      <c r="L35" s="2">
        <f>[2]Sheet1!C180</f>
        <v>-122.06436100000001</v>
      </c>
    </row>
    <row r="36" spans="1:12" x14ac:dyDescent="0.25">
      <c r="A36" s="22" t="str">
        <f>[3]Notes!F32</f>
        <v>Hematocrit</v>
      </c>
      <c r="B36" s="2" t="s">
        <v>7</v>
      </c>
      <c r="C36" s="2" t="s">
        <v>22</v>
      </c>
      <c r="D36" s="2" t="s">
        <v>7</v>
      </c>
      <c r="E36" s="2" t="str">
        <f>[7]Notes!G32</f>
        <v>52 / 52 / 52 / 52</v>
      </c>
      <c r="F36" s="2" t="s">
        <v>51</v>
      </c>
      <c r="G36" s="2" t="str">
        <f>[9]Notes!G32</f>
        <v>63 / 63 / 63 / 63</v>
      </c>
      <c r="H36" s="2" t="str">
        <f>[3]Notes!G32</f>
        <v>50 / 51 / 52 / 53</v>
      </c>
      <c r="I36" s="2" t="str">
        <f>[4]Sheet1!C191</f>
        <v>50 / 49 / 50 / 50</v>
      </c>
      <c r="J36" s="2" t="str">
        <f>[5]Sheet1!C191</f>
        <v>48 / 48 / 47 / 48</v>
      </c>
      <c r="K36" s="2" t="str">
        <f>[1]Sheet1!C191</f>
        <v>48 / 48 / 47 / 47</v>
      </c>
      <c r="L36" s="2" t="str">
        <f>[2]Sheet1!C191</f>
        <v>49 / 50 / 49 / 48</v>
      </c>
    </row>
    <row r="37" spans="1:12" s="17" customFormat="1" x14ac:dyDescent="0.25">
      <c r="A37" s="27" t="s">
        <v>45</v>
      </c>
      <c r="B37" s="2" t="s">
        <v>7</v>
      </c>
      <c r="C37" s="2" t="s">
        <v>7</v>
      </c>
      <c r="D37" s="16">
        <v>2.5</v>
      </c>
      <c r="E37" s="16">
        <v>2.0099999999999998</v>
      </c>
      <c r="F37" s="16">
        <v>1.96</v>
      </c>
      <c r="G37" s="16">
        <f>[9]Notes!G39</f>
        <v>1.85</v>
      </c>
      <c r="H37" s="16">
        <v>1.9</v>
      </c>
      <c r="I37" s="16">
        <f>[4]Sheet1!C198</f>
        <v>2.2000000000000002</v>
      </c>
      <c r="J37" s="16">
        <f>[5]Sheet1!C198</f>
        <v>2.06</v>
      </c>
      <c r="K37" s="16">
        <f>[1]Sheet1!C198</f>
        <v>2.33</v>
      </c>
      <c r="L37" s="16">
        <f>[2]Sheet1!C198</f>
        <v>2.48</v>
      </c>
    </row>
    <row r="38" spans="1:12" x14ac:dyDescent="0.25">
      <c r="A38" s="22" t="s">
        <v>42</v>
      </c>
      <c r="B38" s="2">
        <v>317752.31599999999</v>
      </c>
      <c r="C38" s="2">
        <v>361858.44799999997</v>
      </c>
      <c r="D38" s="2">
        <v>348857.65600000002</v>
      </c>
      <c r="E38" s="2">
        <v>500603.23599999998</v>
      </c>
      <c r="F38" s="2">
        <v>511107.12800000003</v>
      </c>
      <c r="G38" s="2">
        <v>346393.65600000002</v>
      </c>
      <c r="H38" s="2">
        <v>362771.94799999997</v>
      </c>
      <c r="I38" s="2">
        <f>[4]Sheet1!C231</f>
        <v>517957.272</v>
      </c>
      <c r="J38" s="2">
        <f>[5]Sheet1!C231</f>
        <v>436980.54399999999</v>
      </c>
      <c r="K38" s="2">
        <f>[1]Sheet1!C231</f>
        <v>0</v>
      </c>
      <c r="L38" s="2">
        <f>[2]Sheet1!C231</f>
        <v>0</v>
      </c>
    </row>
    <row r="39" spans="1:12" x14ac:dyDescent="0.25">
      <c r="A39" s="22" t="s">
        <v>43</v>
      </c>
      <c r="B39" s="2">
        <f>B38/(24*3600)</f>
        <v>3.6776888425925924</v>
      </c>
      <c r="C39" s="2">
        <f>C38/(24*3600)</f>
        <v>4.1881764814814808</v>
      </c>
      <c r="D39" s="2">
        <f t="shared" ref="D39:H39" si="1">D38/(24*3600)</f>
        <v>4.0377043518518523</v>
      </c>
      <c r="E39" s="2">
        <f t="shared" si="1"/>
        <v>5.7940189351851847</v>
      </c>
      <c r="F39" s="2">
        <f t="shared" si="1"/>
        <v>5.91559175925926</v>
      </c>
      <c r="G39" s="2">
        <f t="shared" si="1"/>
        <v>4.0091858333333334</v>
      </c>
      <c r="H39" s="2">
        <f t="shared" si="1"/>
        <v>4.1987493981481476</v>
      </c>
      <c r="I39" s="2">
        <f>[4]Sheet1!C232</f>
        <v>5.9948758333333334</v>
      </c>
      <c r="J39" s="2">
        <f>[5]Sheet1!C232</f>
        <v>5.0576451851851854</v>
      </c>
      <c r="K39" s="2">
        <f>[1]Sheet1!C232</f>
        <v>0</v>
      </c>
      <c r="L39" s="2">
        <f>[2]Sheet1!C232</f>
        <v>0</v>
      </c>
    </row>
    <row r="40" spans="1:12" s="10" customFormat="1" x14ac:dyDescent="0.25">
      <c r="A40" s="23" t="s">
        <v>59</v>
      </c>
      <c r="B40" s="1">
        <v>43766.244444444441</v>
      </c>
      <c r="C40" s="1">
        <v>43933.399085648147</v>
      </c>
      <c r="D40" s="1">
        <v>43948.316194444444</v>
      </c>
      <c r="E40" s="1">
        <f>'[12]ICA calm_in_water_indices'!$H$327</f>
        <v>44105.191874999997</v>
      </c>
      <c r="F40" s="1">
        <v>44115.829763888891</v>
      </c>
      <c r="G40" s="1">
        <v>44123.94882060185</v>
      </c>
      <c r="H40" s="1">
        <v>44130.756962962965</v>
      </c>
      <c r="I40" s="1" t="s">
        <v>87</v>
      </c>
      <c r="J40" s="1">
        <v>44291.691365740742</v>
      </c>
      <c r="K40" s="1">
        <v>44299.391437500002</v>
      </c>
      <c r="L40" s="1">
        <v>44314.55300925926</v>
      </c>
    </row>
    <row r="41" spans="1:12" s="10" customFormat="1" x14ac:dyDescent="0.25">
      <c r="A41" s="23" t="s">
        <v>60</v>
      </c>
      <c r="B41" s="1">
        <v>43766.255555555559</v>
      </c>
      <c r="C41" s="1">
        <v>43933.407858796294</v>
      </c>
      <c r="D41" s="1">
        <v>43948.321379629633</v>
      </c>
      <c r="E41" s="1">
        <f>'[12]ICA calm_in_water_indices'!$H$328</f>
        <v>44105.204305555555</v>
      </c>
      <c r="F41" s="1">
        <v>44115.836370370373</v>
      </c>
      <c r="G41" s="1">
        <v>44123.955590277779</v>
      </c>
      <c r="H41" s="1">
        <v>44130.766490740738</v>
      </c>
      <c r="I41" s="1"/>
      <c r="J41" s="1">
        <v>44291.69840277778</v>
      </c>
      <c r="K41" s="1">
        <v>44299.405428240738</v>
      </c>
      <c r="L41" s="1">
        <v>44314.566666666666</v>
      </c>
    </row>
    <row r="42" spans="1:12" s="19" customFormat="1" x14ac:dyDescent="0.25">
      <c r="A42" s="28" t="s">
        <v>61</v>
      </c>
      <c r="B42" s="18">
        <f>B41-B40</f>
        <v>1.1111111118225381E-2</v>
      </c>
      <c r="C42" s="18">
        <f t="shared" ref="C42:H42" si="2">C41-C40</f>
        <v>8.7731481471564621E-3</v>
      </c>
      <c r="D42" s="18">
        <f t="shared" si="2"/>
        <v>5.1851851894753054E-3</v>
      </c>
      <c r="E42" s="18">
        <f t="shared" si="2"/>
        <v>1.2430555558239575E-2</v>
      </c>
      <c r="F42" s="18">
        <f t="shared" si="2"/>
        <v>6.6064814818673767E-3</v>
      </c>
      <c r="G42" s="18">
        <f t="shared" si="2"/>
        <v>6.7696759288082831E-3</v>
      </c>
      <c r="H42" s="18">
        <f t="shared" si="2"/>
        <v>9.5277777727460489E-3</v>
      </c>
      <c r="I42" s="18"/>
      <c r="J42" s="18"/>
      <c r="K42" s="18"/>
      <c r="L42" s="18" t="s">
        <v>86</v>
      </c>
    </row>
    <row r="43" spans="1:12" s="19" customFormat="1" x14ac:dyDescent="0.25">
      <c r="A43" s="28" t="s">
        <v>72</v>
      </c>
      <c r="B43" s="18" t="s">
        <v>73</v>
      </c>
      <c r="C43" s="18" t="s">
        <v>74</v>
      </c>
      <c r="D43" s="18" t="s">
        <v>81</v>
      </c>
      <c r="E43" s="18" t="s">
        <v>73</v>
      </c>
      <c r="F43" s="18" t="s">
        <v>74</v>
      </c>
      <c r="G43" s="18" t="s">
        <v>74</v>
      </c>
      <c r="H43" s="18" t="s">
        <v>77</v>
      </c>
      <c r="I43" s="18" t="s">
        <v>81</v>
      </c>
      <c r="J43" s="18" t="s">
        <v>73</v>
      </c>
      <c r="K43" s="18" t="s">
        <v>80</v>
      </c>
      <c r="L43" s="18" t="s">
        <v>79</v>
      </c>
    </row>
    <row r="44" spans="1:12" s="19" customFormat="1" x14ac:dyDescent="0.25">
      <c r="A44" s="28" t="s">
        <v>62</v>
      </c>
      <c r="B44" s="18" t="s">
        <v>63</v>
      </c>
      <c r="C44" s="18" t="s">
        <v>68</v>
      </c>
      <c r="D44" s="18" t="s">
        <v>76</v>
      </c>
      <c r="E44" s="18" t="s">
        <v>68</v>
      </c>
      <c r="F44" s="18" t="s">
        <v>76</v>
      </c>
      <c r="G44" s="18" t="s">
        <v>76</v>
      </c>
      <c r="H44" s="18" t="s">
        <v>63</v>
      </c>
      <c r="I44" s="18" t="s">
        <v>76</v>
      </c>
      <c r="J44" s="18" t="s">
        <v>68</v>
      </c>
      <c r="K44" s="18" t="s">
        <v>68</v>
      </c>
      <c r="L44" s="18" t="s">
        <v>76</v>
      </c>
    </row>
    <row r="45" spans="1:12" s="20" customFormat="1" x14ac:dyDescent="0.25">
      <c r="A45" s="29" t="s">
        <v>64</v>
      </c>
      <c r="B45" s="15">
        <v>5</v>
      </c>
      <c r="C45" s="15">
        <v>6</v>
      </c>
      <c r="D45" s="15">
        <v>7</v>
      </c>
      <c r="E45" s="15">
        <v>8</v>
      </c>
      <c r="F45" s="15">
        <v>8</v>
      </c>
      <c r="G45" s="15">
        <v>8</v>
      </c>
      <c r="H45" s="15">
        <v>7</v>
      </c>
      <c r="I45" s="15">
        <v>8</v>
      </c>
      <c r="J45" s="15">
        <v>8</v>
      </c>
      <c r="K45" s="15">
        <v>6</v>
      </c>
      <c r="L45" s="15">
        <v>4</v>
      </c>
    </row>
    <row r="46" spans="1:12" s="20" customFormat="1" x14ac:dyDescent="0.25">
      <c r="A46" s="29" t="s">
        <v>67</v>
      </c>
      <c r="B46" s="15">
        <v>2</v>
      </c>
      <c r="C46" s="15">
        <v>1</v>
      </c>
      <c r="D46" s="15">
        <v>2</v>
      </c>
      <c r="E46" s="15">
        <v>3</v>
      </c>
      <c r="F46" s="15">
        <v>3</v>
      </c>
      <c r="G46" s="15">
        <v>3</v>
      </c>
      <c r="H46" s="15">
        <v>2</v>
      </c>
      <c r="I46" s="15">
        <v>1</v>
      </c>
      <c r="J46" s="15">
        <v>7</v>
      </c>
      <c r="K46" s="15">
        <v>1</v>
      </c>
      <c r="L46" s="15">
        <v>6</v>
      </c>
    </row>
    <row r="47" spans="1:12" s="20" customFormat="1" x14ac:dyDescent="0.25">
      <c r="A47" s="29" t="s">
        <v>69</v>
      </c>
      <c r="B47" s="15" t="s">
        <v>70</v>
      </c>
      <c r="C47" s="15" t="s">
        <v>78</v>
      </c>
      <c r="D47" s="15" t="s">
        <v>82</v>
      </c>
      <c r="E47" s="15" t="s">
        <v>71</v>
      </c>
      <c r="F47" s="15" t="s">
        <v>75</v>
      </c>
      <c r="G47" s="15" t="s">
        <v>75</v>
      </c>
      <c r="H47" s="15" t="s">
        <v>78</v>
      </c>
      <c r="I47" s="15" t="s">
        <v>83</v>
      </c>
      <c r="J47" s="15" t="s">
        <v>85</v>
      </c>
      <c r="K47" s="15" t="s">
        <v>84</v>
      </c>
      <c r="L47" s="15" t="s">
        <v>71</v>
      </c>
    </row>
  </sheetData>
  <conditionalFormatting sqref="B17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7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7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7">
    <cfRule type="colorScale" priority="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17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17">
    <cfRule type="colorScale" priority="2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7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17"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7">
    <cfRule type="colorScale" priority="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17">
    <cfRule type="colorScale" priority="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17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8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8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18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18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8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18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J18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18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18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L17">
    <cfRule type="colorScale" priority="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L17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L18">
    <cfRule type="colorScale" priority="3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</dc:creator>
  <cp:lastModifiedBy>Jessie</cp:lastModifiedBy>
  <dcterms:created xsi:type="dcterms:W3CDTF">2020-11-09T20:54:48Z</dcterms:created>
  <dcterms:modified xsi:type="dcterms:W3CDTF">2022-01-24T19:07:10Z</dcterms:modified>
</cp:coreProperties>
</file>